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13_ncr:1_{034A6EBB-A2BA-4C83-92E6-DBF1095D44C0}" xr6:coauthVersionLast="47" xr6:coauthVersionMax="47" xr10:uidLastSave="{00000000-0000-0000-0000-000000000000}"/>
  <bookViews>
    <workbookView xWindow="-110" yWindow="-110" windowWidth="19420" windowHeight="11500" firstSheet="2" activeTab="11" xr2:uid="{00000000-000D-0000-FFFF-FFFF00000000}"/>
  </bookViews>
  <sheets>
    <sheet name="Summary per Province" sheetId="1" r:id="rId1"/>
    <sheet name="Summary per Metro" sheetId="2" r:id="rId2"/>
    <sheet name="Summary per Top 19" sheetId="3" r:id="rId3"/>
    <sheet name="EC" sheetId="4" r:id="rId4"/>
    <sheet name="FS" sheetId="5" r:id="rId5"/>
    <sheet name="GT" sheetId="6" r:id="rId6"/>
    <sheet name="KZ" sheetId="7" r:id="rId7"/>
    <sheet name="LP" sheetId="8" r:id="rId8"/>
    <sheet name="MP" sheetId="9" r:id="rId9"/>
    <sheet name="NC" sheetId="10" r:id="rId10"/>
    <sheet name="NW" sheetId="11" r:id="rId11"/>
    <sheet name="WC" sheetId="12" r:id="rId12"/>
  </sheets>
  <definedNames>
    <definedName name="_xlnm.Print_Area" localSheetId="3">EC!$A$1:$AK$57</definedName>
    <definedName name="_xlnm.Print_Area" localSheetId="4">FS!$A$1:$AK$39</definedName>
    <definedName name="_xlnm.Print_Area" localSheetId="5">GT!$A$1:$AK$25</definedName>
    <definedName name="_xlnm.Print_Area" localSheetId="6">KZ!$A$1:$AK$75</definedName>
    <definedName name="_xlnm.Print_Area" localSheetId="7">LP!$A$1:$AK$43</definedName>
    <definedName name="_xlnm.Print_Area" localSheetId="8">MP!$A$1:$AK$34</definedName>
    <definedName name="_xlnm.Print_Area" localSheetId="9">NC!$A$1:$AK$47</definedName>
    <definedName name="_xlnm.Print_Area" localSheetId="10">NW!$A$1:$AK$37</definedName>
    <definedName name="_xlnm.Print_Area" localSheetId="1">'Summary per Metro'!$A$1:$AK$20</definedName>
    <definedName name="_xlnm.Print_Area" localSheetId="0">'Summary per Province'!$A$1:$AK$20</definedName>
    <definedName name="_xlnm.Print_Area" localSheetId="2">'Summary per Top 19'!$A$1:$AK$31</definedName>
    <definedName name="_xlnm.Print_Area" localSheetId="11">WC!$A$1:$AK$47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5" i="12" l="1"/>
  <c r="AH45" i="12"/>
  <c r="AJ45" i="12" s="1"/>
  <c r="AG45" i="12"/>
  <c r="AE45" i="12"/>
  <c r="AD45" i="12"/>
  <c r="AF45" i="12" s="1"/>
  <c r="W45" i="12"/>
  <c r="V45" i="12"/>
  <c r="X45" i="12" s="1"/>
  <c r="S45" i="12"/>
  <c r="R45" i="12"/>
  <c r="T45" i="12" s="1"/>
  <c r="O45" i="12"/>
  <c r="N45" i="12"/>
  <c r="P45" i="12" s="1"/>
  <c r="K45" i="12"/>
  <c r="AA45" i="12" s="1"/>
  <c r="J45" i="12"/>
  <c r="L45" i="12" s="1"/>
  <c r="H45" i="12"/>
  <c r="G45" i="12"/>
  <c r="I45" i="12" s="1"/>
  <c r="E45" i="12"/>
  <c r="D45" i="12"/>
  <c r="F45" i="12" s="1"/>
  <c r="AI44" i="12"/>
  <c r="AH44" i="12"/>
  <c r="AJ44" i="12" s="1"/>
  <c r="AG44" i="12"/>
  <c r="AE44" i="12"/>
  <c r="AD44" i="12"/>
  <c r="AF44" i="12" s="1"/>
  <c r="W44" i="12"/>
  <c r="V44" i="12"/>
  <c r="X44" i="12" s="1"/>
  <c r="S44" i="12"/>
  <c r="R44" i="12"/>
  <c r="T44" i="12" s="1"/>
  <c r="O44" i="12"/>
  <c r="N44" i="12"/>
  <c r="P44" i="12" s="1"/>
  <c r="K44" i="12"/>
  <c r="AA44" i="12" s="1"/>
  <c r="J44" i="12"/>
  <c r="L44" i="12" s="1"/>
  <c r="H44" i="12"/>
  <c r="G44" i="12"/>
  <c r="E44" i="12"/>
  <c r="D44" i="12"/>
  <c r="F44" i="12" s="1"/>
  <c r="AJ43" i="12"/>
  <c r="AF43" i="12"/>
  <c r="AA43" i="12"/>
  <c r="Z43" i="12"/>
  <c r="AB43" i="12" s="1"/>
  <c r="AC43" i="12" s="1"/>
  <c r="X43" i="12"/>
  <c r="T43" i="12"/>
  <c r="P43" i="12"/>
  <c r="L43" i="12"/>
  <c r="I43" i="12"/>
  <c r="F43" i="12"/>
  <c r="AJ42" i="12"/>
  <c r="AF42" i="12"/>
  <c r="AA42" i="12"/>
  <c r="Z42" i="12"/>
  <c r="AB42" i="12" s="1"/>
  <c r="X42" i="12"/>
  <c r="T42" i="12"/>
  <c r="P42" i="12"/>
  <c r="L42" i="12"/>
  <c r="I42" i="12"/>
  <c r="F42" i="12"/>
  <c r="Q42" i="12" s="1"/>
  <c r="AJ41" i="12"/>
  <c r="AF41" i="12"/>
  <c r="AA41" i="12"/>
  <c r="Z41" i="12"/>
  <c r="AB41" i="12" s="1"/>
  <c r="X41" i="12"/>
  <c r="AK41" i="12" s="1"/>
  <c r="T41" i="12"/>
  <c r="P41" i="12"/>
  <c r="L41" i="12"/>
  <c r="I41" i="12"/>
  <c r="F41" i="12"/>
  <c r="AJ40" i="12"/>
  <c r="AF40" i="12"/>
  <c r="AA40" i="12"/>
  <c r="Z40" i="12"/>
  <c r="X40" i="12"/>
  <c r="T40" i="12"/>
  <c r="P40" i="12"/>
  <c r="L40" i="12"/>
  <c r="I40" i="12"/>
  <c r="U40" i="12" s="1"/>
  <c r="F40" i="12"/>
  <c r="Q40" i="12" s="1"/>
  <c r="AI39" i="12"/>
  <c r="AH39" i="12"/>
  <c r="AJ39" i="12" s="1"/>
  <c r="AG39" i="12"/>
  <c r="AE39" i="12"/>
  <c r="AD39" i="12"/>
  <c r="AF39" i="12" s="1"/>
  <c r="W39" i="12"/>
  <c r="V39" i="12"/>
  <c r="S39" i="12"/>
  <c r="R39" i="12"/>
  <c r="O39" i="12"/>
  <c r="N39" i="12"/>
  <c r="P39" i="12" s="1"/>
  <c r="K39" i="12"/>
  <c r="AA39" i="12" s="1"/>
  <c r="J39" i="12"/>
  <c r="H39" i="12"/>
  <c r="G39" i="12"/>
  <c r="I39" i="12" s="1"/>
  <c r="E39" i="12"/>
  <c r="D39" i="12"/>
  <c r="F39" i="12" s="1"/>
  <c r="AJ38" i="12"/>
  <c r="AF38" i="12"/>
  <c r="AA38" i="12"/>
  <c r="Z38" i="12"/>
  <c r="X38" i="12"/>
  <c r="T38" i="12"/>
  <c r="U38" i="12" s="1"/>
  <c r="P38" i="12"/>
  <c r="Q38" i="12" s="1"/>
  <c r="M38" i="12"/>
  <c r="L38" i="12"/>
  <c r="I38" i="12"/>
  <c r="F38" i="12"/>
  <c r="AJ37" i="12"/>
  <c r="AF37" i="12"/>
  <c r="AK37" i="12" s="1"/>
  <c r="AB37" i="12"/>
  <c r="AC37" i="12" s="1"/>
  <c r="AA37" i="12"/>
  <c r="Z37" i="12"/>
  <c r="X37" i="12"/>
  <c r="T37" i="12"/>
  <c r="P37" i="12"/>
  <c r="L37" i="12"/>
  <c r="I37" i="12"/>
  <c r="Y37" i="12" s="1"/>
  <c r="F37" i="12"/>
  <c r="M37" i="12" s="1"/>
  <c r="AJ36" i="12"/>
  <c r="AF36" i="12"/>
  <c r="AA36" i="12"/>
  <c r="Z36" i="12"/>
  <c r="AB36" i="12" s="1"/>
  <c r="AC36" i="12" s="1"/>
  <c r="X36" i="12"/>
  <c r="T36" i="12"/>
  <c r="U36" i="12" s="1"/>
  <c r="P36" i="12"/>
  <c r="L36" i="12"/>
  <c r="I36" i="12"/>
  <c r="F36" i="12"/>
  <c r="AJ35" i="12"/>
  <c r="AF35" i="12"/>
  <c r="AK35" i="12" s="1"/>
  <c r="AA35" i="12"/>
  <c r="Z35" i="12"/>
  <c r="X35" i="12"/>
  <c r="T35" i="12"/>
  <c r="U35" i="12" s="1"/>
  <c r="P35" i="12"/>
  <c r="L35" i="12"/>
  <c r="I35" i="12"/>
  <c r="F35" i="12"/>
  <c r="Q35" i="12" s="1"/>
  <c r="AJ34" i="12"/>
  <c r="AF34" i="12"/>
  <c r="AA34" i="12"/>
  <c r="Z34" i="12"/>
  <c r="AB34" i="12" s="1"/>
  <c r="X34" i="12"/>
  <c r="AK34" i="12" s="1"/>
  <c r="T34" i="12"/>
  <c r="U34" i="12" s="1"/>
  <c r="P34" i="12"/>
  <c r="L34" i="12"/>
  <c r="I34" i="12"/>
  <c r="F34" i="12"/>
  <c r="AJ33" i="12"/>
  <c r="AF33" i="12"/>
  <c r="AA33" i="12"/>
  <c r="Z33" i="12"/>
  <c r="AB33" i="12" s="1"/>
  <c r="X33" i="12"/>
  <c r="T33" i="12"/>
  <c r="P33" i="12"/>
  <c r="L33" i="12"/>
  <c r="I33" i="12"/>
  <c r="F33" i="12"/>
  <c r="AJ32" i="12"/>
  <c r="AF32" i="12"/>
  <c r="AA32" i="12"/>
  <c r="Z32" i="12"/>
  <c r="AB32" i="12" s="1"/>
  <c r="X32" i="12"/>
  <c r="T32" i="12"/>
  <c r="P32" i="12"/>
  <c r="L32" i="12"/>
  <c r="I32" i="12"/>
  <c r="F32" i="12"/>
  <c r="M32" i="12" s="1"/>
  <c r="AJ31" i="12"/>
  <c r="AF31" i="12"/>
  <c r="AA31" i="12"/>
  <c r="Z31" i="12"/>
  <c r="AB31" i="12" s="1"/>
  <c r="AC31" i="12" s="1"/>
  <c r="X31" i="12"/>
  <c r="T31" i="12"/>
  <c r="U31" i="12" s="1"/>
  <c r="P31" i="12"/>
  <c r="Q31" i="12" s="1"/>
  <c r="L31" i="12"/>
  <c r="M31" i="12" s="1"/>
  <c r="I31" i="12"/>
  <c r="F31" i="12"/>
  <c r="AI30" i="12"/>
  <c r="AH30" i="12"/>
  <c r="AJ30" i="12" s="1"/>
  <c r="AG30" i="12"/>
  <c r="AE30" i="12"/>
  <c r="AD30" i="12"/>
  <c r="AF30" i="12" s="1"/>
  <c r="X30" i="12"/>
  <c r="W30" i="12"/>
  <c r="V30" i="12"/>
  <c r="S30" i="12"/>
  <c r="R30" i="12"/>
  <c r="O30" i="12"/>
  <c r="N30" i="12"/>
  <c r="P30" i="12" s="1"/>
  <c r="K30" i="12"/>
  <c r="AA30" i="12" s="1"/>
  <c r="J30" i="12"/>
  <c r="L30" i="12" s="1"/>
  <c r="H30" i="12"/>
  <c r="I30" i="12" s="1"/>
  <c r="G30" i="12"/>
  <c r="E30" i="12"/>
  <c r="D30" i="12"/>
  <c r="F30" i="12" s="1"/>
  <c r="AJ29" i="12"/>
  <c r="AF29" i="12"/>
  <c r="AA29" i="12"/>
  <c r="Z29" i="12"/>
  <c r="AB29" i="12" s="1"/>
  <c r="AC29" i="12" s="1"/>
  <c r="X29" i="12"/>
  <c r="T29" i="12"/>
  <c r="U29" i="12" s="1"/>
  <c r="P29" i="12"/>
  <c r="Q29" i="12" s="1"/>
  <c r="L29" i="12"/>
  <c r="I29" i="12"/>
  <c r="F29" i="12"/>
  <c r="M29" i="12" s="1"/>
  <c r="AJ28" i="12"/>
  <c r="AF28" i="12"/>
  <c r="AA28" i="12"/>
  <c r="Z28" i="12"/>
  <c r="AB28" i="12" s="1"/>
  <c r="X28" i="12"/>
  <c r="T28" i="12"/>
  <c r="U28" i="12" s="1"/>
  <c r="P28" i="12"/>
  <c r="L28" i="12"/>
  <c r="I28" i="12"/>
  <c r="F28" i="12"/>
  <c r="AJ27" i="12"/>
  <c r="AF27" i="12"/>
  <c r="AA27" i="12"/>
  <c r="Z27" i="12"/>
  <c r="AB27" i="12" s="1"/>
  <c r="X27" i="12"/>
  <c r="AK27" i="12" s="1"/>
  <c r="T27" i="12"/>
  <c r="U27" i="12" s="1"/>
  <c r="P27" i="12"/>
  <c r="M27" i="12"/>
  <c r="L27" i="12"/>
  <c r="I27" i="12"/>
  <c r="F27" i="12"/>
  <c r="AJ26" i="12"/>
  <c r="AF26" i="12"/>
  <c r="AA26" i="12"/>
  <c r="Z26" i="12"/>
  <c r="AB26" i="12" s="1"/>
  <c r="X26" i="12"/>
  <c r="AK26" i="12" s="1"/>
  <c r="T26" i="12"/>
  <c r="P26" i="12"/>
  <c r="L26" i="12"/>
  <c r="I26" i="12"/>
  <c r="F26" i="12"/>
  <c r="AJ25" i="12"/>
  <c r="AF25" i="12"/>
  <c r="AA25" i="12"/>
  <c r="Z25" i="12"/>
  <c r="AB25" i="12" s="1"/>
  <c r="X25" i="12"/>
  <c r="T25" i="12"/>
  <c r="Q25" i="12"/>
  <c r="P25" i="12"/>
  <c r="M25" i="12"/>
  <c r="L25" i="12"/>
  <c r="I25" i="12"/>
  <c r="F25" i="12"/>
  <c r="AI24" i="12"/>
  <c r="AH24" i="12"/>
  <c r="AJ24" i="12" s="1"/>
  <c r="AG24" i="12"/>
  <c r="AE24" i="12"/>
  <c r="AD24" i="12"/>
  <c r="W24" i="12"/>
  <c r="V24" i="12"/>
  <c r="S24" i="12"/>
  <c r="R24" i="12"/>
  <c r="T24" i="12" s="1"/>
  <c r="O24" i="12"/>
  <c r="N24" i="12"/>
  <c r="K24" i="12"/>
  <c r="AA24" i="12" s="1"/>
  <c r="J24" i="12"/>
  <c r="H24" i="12"/>
  <c r="G24" i="12"/>
  <c r="I24" i="12" s="1"/>
  <c r="E24" i="12"/>
  <c r="D24" i="12"/>
  <c r="F24" i="12" s="1"/>
  <c r="AJ23" i="12"/>
  <c r="AF23" i="12"/>
  <c r="AA23" i="12"/>
  <c r="Z23" i="12"/>
  <c r="AB23" i="12" s="1"/>
  <c r="X23" i="12"/>
  <c r="T23" i="12"/>
  <c r="P23" i="12"/>
  <c r="L23" i="12"/>
  <c r="I23" i="12"/>
  <c r="Y23" i="12" s="1"/>
  <c r="F23" i="12"/>
  <c r="M23" i="12" s="1"/>
  <c r="AJ22" i="12"/>
  <c r="AF22" i="12"/>
  <c r="AK22" i="12" s="1"/>
  <c r="AA22" i="12"/>
  <c r="Z22" i="12"/>
  <c r="X22" i="12"/>
  <c r="T22" i="12"/>
  <c r="Q22" i="12"/>
  <c r="P22" i="12"/>
  <c r="L22" i="12"/>
  <c r="I22" i="12"/>
  <c r="F22" i="12"/>
  <c r="AJ21" i="12"/>
  <c r="AF21" i="12"/>
  <c r="AA21" i="12"/>
  <c r="Z21" i="12"/>
  <c r="AB21" i="12" s="1"/>
  <c r="X21" i="12"/>
  <c r="T21" i="12"/>
  <c r="P21" i="12"/>
  <c r="L21" i="12"/>
  <c r="I21" i="12"/>
  <c r="F21" i="12"/>
  <c r="Q21" i="12" s="1"/>
  <c r="AJ20" i="12"/>
  <c r="AF20" i="12"/>
  <c r="AB20" i="12"/>
  <c r="AA20" i="12"/>
  <c r="Z20" i="12"/>
  <c r="X20" i="12"/>
  <c r="AK20" i="12" s="1"/>
  <c r="T20" i="12"/>
  <c r="U20" i="12" s="1"/>
  <c r="P20" i="12"/>
  <c r="L20" i="12"/>
  <c r="M20" i="12" s="1"/>
  <c r="I20" i="12"/>
  <c r="F20" i="12"/>
  <c r="AJ19" i="12"/>
  <c r="AF19" i="12"/>
  <c r="AA19" i="12"/>
  <c r="Z19" i="12"/>
  <c r="AB19" i="12" s="1"/>
  <c r="X19" i="12"/>
  <c r="AK19" i="12" s="1"/>
  <c r="T19" i="12"/>
  <c r="P19" i="12"/>
  <c r="L19" i="12"/>
  <c r="I19" i="12"/>
  <c r="U19" i="12" s="1"/>
  <c r="F19" i="12"/>
  <c r="AJ18" i="12"/>
  <c r="AF18" i="12"/>
  <c r="AK18" i="12" s="1"/>
  <c r="AA18" i="12"/>
  <c r="Z18" i="12"/>
  <c r="AB18" i="12" s="1"/>
  <c r="X18" i="12"/>
  <c r="T18" i="12"/>
  <c r="Q18" i="12"/>
  <c r="P18" i="12"/>
  <c r="L18" i="12"/>
  <c r="M18" i="12" s="1"/>
  <c r="I18" i="12"/>
  <c r="F18" i="12"/>
  <c r="AI17" i="12"/>
  <c r="AH17" i="12"/>
  <c r="AJ17" i="12" s="1"/>
  <c r="AG17" i="12"/>
  <c r="AE17" i="12"/>
  <c r="AD17" i="12"/>
  <c r="W17" i="12"/>
  <c r="V17" i="12"/>
  <c r="S17" i="12"/>
  <c r="T17" i="12" s="1"/>
  <c r="R17" i="12"/>
  <c r="O17" i="12"/>
  <c r="N17" i="12"/>
  <c r="K17" i="12"/>
  <c r="J17" i="12"/>
  <c r="H17" i="12"/>
  <c r="G17" i="12"/>
  <c r="I17" i="12" s="1"/>
  <c r="E17" i="12"/>
  <c r="D17" i="12"/>
  <c r="AJ16" i="12"/>
  <c r="AF16" i="12"/>
  <c r="AA16" i="12"/>
  <c r="Z16" i="12"/>
  <c r="AB16" i="12" s="1"/>
  <c r="X16" i="12"/>
  <c r="T16" i="12"/>
  <c r="P16" i="12"/>
  <c r="L16" i="12"/>
  <c r="I16" i="12"/>
  <c r="Y16" i="12" s="1"/>
  <c r="F16" i="12"/>
  <c r="M16" i="12" s="1"/>
  <c r="AJ15" i="12"/>
  <c r="AF15" i="12"/>
  <c r="AA15" i="12"/>
  <c r="Z15" i="12"/>
  <c r="AB15" i="12" s="1"/>
  <c r="X15" i="12"/>
  <c r="T15" i="12"/>
  <c r="P15" i="12"/>
  <c r="Q15" i="12" s="1"/>
  <c r="L15" i="12"/>
  <c r="I15" i="12"/>
  <c r="F15" i="12"/>
  <c r="AJ14" i="12"/>
  <c r="AF14" i="12"/>
  <c r="AA14" i="12"/>
  <c r="Z14" i="12"/>
  <c r="AB14" i="12" s="1"/>
  <c r="X14" i="12"/>
  <c r="T14" i="12"/>
  <c r="U14" i="12" s="1"/>
  <c r="P14" i="12"/>
  <c r="L14" i="12"/>
  <c r="I14" i="12"/>
  <c r="F14" i="12"/>
  <c r="Q14" i="12" s="1"/>
  <c r="AJ13" i="12"/>
  <c r="AF13" i="12"/>
  <c r="AA13" i="12"/>
  <c r="Z13" i="12"/>
  <c r="AB13" i="12" s="1"/>
  <c r="X13" i="12"/>
  <c r="T13" i="12"/>
  <c r="U13" i="12" s="1"/>
  <c r="P13" i="12"/>
  <c r="L13" i="12"/>
  <c r="M13" i="12" s="1"/>
  <c r="I13" i="12"/>
  <c r="F13" i="12"/>
  <c r="AJ12" i="12"/>
  <c r="AF12" i="12"/>
  <c r="AA12" i="12"/>
  <c r="Z12" i="12"/>
  <c r="X12" i="12"/>
  <c r="AK12" i="12" s="1"/>
  <c r="T12" i="12"/>
  <c r="P12" i="12"/>
  <c r="L12" i="12"/>
  <c r="I12" i="12"/>
  <c r="U12" i="12" s="1"/>
  <c r="F12" i="12"/>
  <c r="AJ11" i="12"/>
  <c r="AF11" i="12"/>
  <c r="AK11" i="12" s="1"/>
  <c r="AA11" i="12"/>
  <c r="Z11" i="12"/>
  <c r="AB11" i="12" s="1"/>
  <c r="X11" i="12"/>
  <c r="T11" i="12"/>
  <c r="P11" i="12"/>
  <c r="Q11" i="12" s="1"/>
  <c r="L11" i="12"/>
  <c r="M11" i="12" s="1"/>
  <c r="I11" i="12"/>
  <c r="F11" i="12"/>
  <c r="AI10" i="12"/>
  <c r="AH10" i="12"/>
  <c r="AJ10" i="12" s="1"/>
  <c r="AG10" i="12"/>
  <c r="AE10" i="12"/>
  <c r="AF10" i="12" s="1"/>
  <c r="AD10" i="12"/>
  <c r="W10" i="12"/>
  <c r="V10" i="12"/>
  <c r="T10" i="12"/>
  <c r="S10" i="12"/>
  <c r="R10" i="12"/>
  <c r="O10" i="12"/>
  <c r="P10" i="12" s="1"/>
  <c r="N10" i="12"/>
  <c r="K10" i="12"/>
  <c r="J10" i="12"/>
  <c r="H10" i="12"/>
  <c r="G10" i="12"/>
  <c r="I10" i="12" s="1"/>
  <c r="E10" i="12"/>
  <c r="D10" i="12"/>
  <c r="F10" i="12" s="1"/>
  <c r="AJ9" i="12"/>
  <c r="AF9" i="12"/>
  <c r="AA9" i="12"/>
  <c r="Z9" i="12"/>
  <c r="AB9" i="12" s="1"/>
  <c r="X9" i="12"/>
  <c r="T9" i="12"/>
  <c r="P9" i="12"/>
  <c r="L9" i="12"/>
  <c r="I9" i="12"/>
  <c r="Y9" i="12" s="1"/>
  <c r="F9" i="12"/>
  <c r="M9" i="12" s="1"/>
  <c r="AI35" i="11"/>
  <c r="AH35" i="11"/>
  <c r="AJ35" i="11" s="1"/>
  <c r="AG35" i="11"/>
  <c r="AE35" i="11"/>
  <c r="AD35" i="11"/>
  <c r="W35" i="11"/>
  <c r="V35" i="11"/>
  <c r="X35" i="11" s="1"/>
  <c r="S35" i="11"/>
  <c r="R35" i="11"/>
  <c r="T35" i="11" s="1"/>
  <c r="O35" i="11"/>
  <c r="N35" i="11"/>
  <c r="P35" i="11" s="1"/>
  <c r="K35" i="11"/>
  <c r="J35" i="11"/>
  <c r="H35" i="11"/>
  <c r="G35" i="11"/>
  <c r="E35" i="11"/>
  <c r="D35" i="11"/>
  <c r="AI34" i="11"/>
  <c r="AJ34" i="11" s="1"/>
  <c r="AH34" i="11"/>
  <c r="AG34" i="11"/>
  <c r="AE34" i="11"/>
  <c r="AD34" i="11"/>
  <c r="AF34" i="11" s="1"/>
  <c r="W34" i="11"/>
  <c r="V34" i="11"/>
  <c r="T34" i="11"/>
  <c r="S34" i="11"/>
  <c r="R34" i="11"/>
  <c r="O34" i="11"/>
  <c r="N34" i="11"/>
  <c r="K34" i="11"/>
  <c r="J34" i="11"/>
  <c r="H34" i="11"/>
  <c r="G34" i="11"/>
  <c r="E34" i="11"/>
  <c r="D34" i="11"/>
  <c r="AJ33" i="11"/>
  <c r="AF33" i="11"/>
  <c r="AA33" i="11"/>
  <c r="Z33" i="11"/>
  <c r="AB33" i="11" s="1"/>
  <c r="X33" i="11"/>
  <c r="T33" i="11"/>
  <c r="P33" i="11"/>
  <c r="L33" i="11"/>
  <c r="I33" i="11"/>
  <c r="U33" i="11" s="1"/>
  <c r="F33" i="11"/>
  <c r="AJ32" i="11"/>
  <c r="AF32" i="11"/>
  <c r="AK32" i="11" s="1"/>
  <c r="AA32" i="11"/>
  <c r="Z32" i="11"/>
  <c r="X32" i="11"/>
  <c r="T32" i="11"/>
  <c r="U32" i="11" s="1"/>
  <c r="P32" i="11"/>
  <c r="Q32" i="11" s="1"/>
  <c r="M32" i="11"/>
  <c r="L32" i="11"/>
  <c r="I32" i="11"/>
  <c r="F32" i="11"/>
  <c r="AJ31" i="11"/>
  <c r="AF31" i="11"/>
  <c r="AA31" i="11"/>
  <c r="Z31" i="11"/>
  <c r="AB31" i="11" s="1"/>
  <c r="AC31" i="11" s="1"/>
  <c r="X31" i="11"/>
  <c r="T31" i="11"/>
  <c r="P31" i="11"/>
  <c r="L31" i="11"/>
  <c r="I31" i="11"/>
  <c r="F31" i="11"/>
  <c r="M31" i="11" s="1"/>
  <c r="AJ30" i="11"/>
  <c r="AF30" i="11"/>
  <c r="AA30" i="11"/>
  <c r="Z30" i="11"/>
  <c r="AB30" i="11" s="1"/>
  <c r="X30" i="11"/>
  <c r="T30" i="11"/>
  <c r="P30" i="11"/>
  <c r="L30" i="11"/>
  <c r="I30" i="11"/>
  <c r="Y30" i="11" s="1"/>
  <c r="F30" i="11"/>
  <c r="AI29" i="11"/>
  <c r="AH29" i="11"/>
  <c r="AG29" i="11"/>
  <c r="AE29" i="11"/>
  <c r="AD29" i="11"/>
  <c r="AF29" i="11" s="1"/>
  <c r="W29" i="11"/>
  <c r="V29" i="11"/>
  <c r="S29" i="11"/>
  <c r="R29" i="11"/>
  <c r="O29" i="11"/>
  <c r="N29" i="11"/>
  <c r="K29" i="11"/>
  <c r="J29" i="11"/>
  <c r="Z29" i="11" s="1"/>
  <c r="H29" i="11"/>
  <c r="G29" i="11"/>
  <c r="I29" i="11" s="1"/>
  <c r="E29" i="11"/>
  <c r="D29" i="11"/>
  <c r="AJ28" i="11"/>
  <c r="AF28" i="11"/>
  <c r="AA28" i="11"/>
  <c r="Z28" i="11"/>
  <c r="AB28" i="11" s="1"/>
  <c r="X28" i="11"/>
  <c r="AK28" i="11" s="1"/>
  <c r="T28" i="11"/>
  <c r="P28" i="11"/>
  <c r="L28" i="11"/>
  <c r="I28" i="11"/>
  <c r="F28" i="11"/>
  <c r="Q28" i="11" s="1"/>
  <c r="AJ27" i="11"/>
  <c r="AF27" i="11"/>
  <c r="AA27" i="11"/>
  <c r="Z27" i="11"/>
  <c r="AB27" i="11" s="1"/>
  <c r="X27" i="11"/>
  <c r="AK27" i="11" s="1"/>
  <c r="T27" i="11"/>
  <c r="P27" i="11"/>
  <c r="L27" i="11"/>
  <c r="I27" i="11"/>
  <c r="F27" i="11"/>
  <c r="AJ26" i="11"/>
  <c r="AF26" i="11"/>
  <c r="AK26" i="11" s="1"/>
  <c r="AA26" i="11"/>
  <c r="Z26" i="11"/>
  <c r="AB26" i="11" s="1"/>
  <c r="X26" i="11"/>
  <c r="T26" i="11"/>
  <c r="P26" i="11"/>
  <c r="Q26" i="11" s="1"/>
  <c r="L26" i="11"/>
  <c r="M26" i="11" s="1"/>
  <c r="I26" i="11"/>
  <c r="U26" i="11" s="1"/>
  <c r="F26" i="11"/>
  <c r="AJ25" i="11"/>
  <c r="AF25" i="11"/>
  <c r="AK25" i="11" s="1"/>
  <c r="AA25" i="11"/>
  <c r="AB25" i="11" s="1"/>
  <c r="Z25" i="11"/>
  <c r="X25" i="11"/>
  <c r="T25" i="11"/>
  <c r="P25" i="11"/>
  <c r="Q25" i="11" s="1"/>
  <c r="L25" i="11"/>
  <c r="M25" i="11" s="1"/>
  <c r="I25" i="11"/>
  <c r="Y25" i="11" s="1"/>
  <c r="F25" i="11"/>
  <c r="AJ24" i="11"/>
  <c r="AF24" i="11"/>
  <c r="AK24" i="11" s="1"/>
  <c r="AA24" i="11"/>
  <c r="Z24" i="11"/>
  <c r="AB24" i="11" s="1"/>
  <c r="X24" i="11"/>
  <c r="T24" i="11"/>
  <c r="P24" i="11"/>
  <c r="L24" i="11"/>
  <c r="I24" i="11"/>
  <c r="Y24" i="11" s="1"/>
  <c r="F24" i="11"/>
  <c r="M24" i="11" s="1"/>
  <c r="AJ23" i="11"/>
  <c r="AF23" i="11"/>
  <c r="AK23" i="11" s="1"/>
  <c r="AA23" i="11"/>
  <c r="Z23" i="11"/>
  <c r="AB23" i="11" s="1"/>
  <c r="AC23" i="11" s="1"/>
  <c r="X23" i="11"/>
  <c r="T23" i="11"/>
  <c r="U23" i="11" s="1"/>
  <c r="P23" i="11"/>
  <c r="Q23" i="11" s="1"/>
  <c r="L23" i="11"/>
  <c r="I23" i="11"/>
  <c r="F23" i="11"/>
  <c r="AI22" i="11"/>
  <c r="AH22" i="11"/>
  <c r="AG22" i="11"/>
  <c r="AE22" i="11"/>
  <c r="AD22" i="11"/>
  <c r="AF22" i="11" s="1"/>
  <c r="W22" i="11"/>
  <c r="V22" i="11"/>
  <c r="X22" i="11" s="1"/>
  <c r="S22" i="11"/>
  <c r="R22" i="11"/>
  <c r="O22" i="11"/>
  <c r="N22" i="11"/>
  <c r="K22" i="11"/>
  <c r="J22" i="11"/>
  <c r="Z22" i="11" s="1"/>
  <c r="H22" i="11"/>
  <c r="G22" i="11"/>
  <c r="E22" i="11"/>
  <c r="D22" i="11"/>
  <c r="AJ21" i="11"/>
  <c r="AF21" i="11"/>
  <c r="AA21" i="11"/>
  <c r="Z21" i="11"/>
  <c r="AB21" i="11" s="1"/>
  <c r="X21" i="11"/>
  <c r="T21" i="11"/>
  <c r="P21" i="11"/>
  <c r="L21" i="11"/>
  <c r="I21" i="11"/>
  <c r="F21" i="11"/>
  <c r="Q21" i="11" s="1"/>
  <c r="AJ20" i="11"/>
  <c r="AF20" i="11"/>
  <c r="AA20" i="11"/>
  <c r="Z20" i="11"/>
  <c r="AB20" i="11" s="1"/>
  <c r="X20" i="11"/>
  <c r="AK20" i="11" s="1"/>
  <c r="T20" i="11"/>
  <c r="P20" i="11"/>
  <c r="L20" i="11"/>
  <c r="I20" i="11"/>
  <c r="F20" i="11"/>
  <c r="AJ19" i="11"/>
  <c r="AF19" i="11"/>
  <c r="AK19" i="11" s="1"/>
  <c r="AA19" i="11"/>
  <c r="Z19" i="11"/>
  <c r="AB19" i="11" s="1"/>
  <c r="X19" i="11"/>
  <c r="T19" i="11"/>
  <c r="P19" i="11"/>
  <c r="Q19" i="11" s="1"/>
  <c r="L19" i="11"/>
  <c r="I19" i="11"/>
  <c r="F19" i="11"/>
  <c r="AJ18" i="11"/>
  <c r="AF18" i="11"/>
  <c r="AA18" i="11"/>
  <c r="Z18" i="11"/>
  <c r="X18" i="11"/>
  <c r="T18" i="11"/>
  <c r="P18" i="11"/>
  <c r="Q18" i="11" s="1"/>
  <c r="L18" i="11"/>
  <c r="M18" i="11" s="1"/>
  <c r="I18" i="11"/>
  <c r="Y18" i="11" s="1"/>
  <c r="F18" i="11"/>
  <c r="AJ17" i="11"/>
  <c r="AF17" i="11"/>
  <c r="AK17" i="11" s="1"/>
  <c r="AA17" i="11"/>
  <c r="AB17" i="11" s="1"/>
  <c r="Z17" i="11"/>
  <c r="X17" i="11"/>
  <c r="T17" i="11"/>
  <c r="P17" i="11"/>
  <c r="L17" i="11"/>
  <c r="I17" i="11"/>
  <c r="F17" i="11"/>
  <c r="AJ16" i="11"/>
  <c r="AF16" i="11"/>
  <c r="AA16" i="11"/>
  <c r="Z16" i="11"/>
  <c r="AB16" i="11" s="1"/>
  <c r="AC16" i="11" s="1"/>
  <c r="X16" i="11"/>
  <c r="T16" i="11"/>
  <c r="U16" i="11" s="1"/>
  <c r="P16" i="11"/>
  <c r="Q16" i="11" s="1"/>
  <c r="L16" i="11"/>
  <c r="I16" i="11"/>
  <c r="F16" i="11"/>
  <c r="AI15" i="11"/>
  <c r="AJ15" i="11" s="1"/>
  <c r="AH15" i="11"/>
  <c r="AG15" i="11"/>
  <c r="AE15" i="11"/>
  <c r="AD15" i="11"/>
  <c r="W15" i="11"/>
  <c r="V15" i="11"/>
  <c r="X15" i="11" s="1"/>
  <c r="S15" i="11"/>
  <c r="R15" i="11"/>
  <c r="T15" i="11" s="1"/>
  <c r="O15" i="11"/>
  <c r="N15" i="11"/>
  <c r="P15" i="11" s="1"/>
  <c r="K15" i="11"/>
  <c r="AA15" i="11" s="1"/>
  <c r="J15" i="11"/>
  <c r="Z15" i="11" s="1"/>
  <c r="H15" i="11"/>
  <c r="G15" i="11"/>
  <c r="I15" i="11" s="1"/>
  <c r="E15" i="11"/>
  <c r="D15" i="11"/>
  <c r="F15" i="11" s="1"/>
  <c r="AJ14" i="11"/>
  <c r="AF14" i="11"/>
  <c r="AA14" i="11"/>
  <c r="Z14" i="11"/>
  <c r="AB14" i="11" s="1"/>
  <c r="X14" i="11"/>
  <c r="T14" i="11"/>
  <c r="P14" i="11"/>
  <c r="L14" i="11"/>
  <c r="I14" i="11"/>
  <c r="F14" i="11"/>
  <c r="Q14" i="11" s="1"/>
  <c r="AJ13" i="11"/>
  <c r="AF13" i="11"/>
  <c r="AA13" i="11"/>
  <c r="Z13" i="11"/>
  <c r="AB13" i="11" s="1"/>
  <c r="X13" i="11"/>
  <c r="AK13" i="11" s="1"/>
  <c r="T13" i="11"/>
  <c r="P13" i="11"/>
  <c r="L13" i="11"/>
  <c r="I13" i="11"/>
  <c r="U13" i="11" s="1"/>
  <c r="F13" i="11"/>
  <c r="Q13" i="11" s="1"/>
  <c r="AJ12" i="11"/>
  <c r="AF12" i="11"/>
  <c r="AK12" i="11" s="1"/>
  <c r="AA12" i="11"/>
  <c r="Z12" i="11"/>
  <c r="X12" i="11"/>
  <c r="T12" i="11"/>
  <c r="P12" i="11"/>
  <c r="L12" i="11"/>
  <c r="I12" i="11"/>
  <c r="F12" i="11"/>
  <c r="M12" i="11" s="1"/>
  <c r="AJ11" i="11"/>
  <c r="AF11" i="11"/>
  <c r="AK11" i="11" s="1"/>
  <c r="AA11" i="11"/>
  <c r="Z11" i="11"/>
  <c r="AB11" i="11" s="1"/>
  <c r="AC11" i="11" s="1"/>
  <c r="X11" i="11"/>
  <c r="T11" i="11"/>
  <c r="P11" i="11"/>
  <c r="L11" i="11"/>
  <c r="I11" i="11"/>
  <c r="Y11" i="11" s="1"/>
  <c r="F11" i="11"/>
  <c r="M11" i="11" s="1"/>
  <c r="AJ10" i="11"/>
  <c r="AF10" i="11"/>
  <c r="AK10" i="11" s="1"/>
  <c r="AC10" i="11"/>
  <c r="AA10" i="11"/>
  <c r="AB10" i="11" s="1"/>
  <c r="Z10" i="11"/>
  <c r="X10" i="11"/>
  <c r="T10" i="11"/>
  <c r="P10" i="11"/>
  <c r="M10" i="11"/>
  <c r="L10" i="11"/>
  <c r="I10" i="11"/>
  <c r="Y10" i="11" s="1"/>
  <c r="F10" i="11"/>
  <c r="Q10" i="11" s="1"/>
  <c r="AJ9" i="11"/>
  <c r="AF9" i="11"/>
  <c r="AA9" i="11"/>
  <c r="Z9" i="11"/>
  <c r="AB9" i="11" s="1"/>
  <c r="X9" i="11"/>
  <c r="T9" i="11"/>
  <c r="P9" i="11"/>
  <c r="Q9" i="11" s="1"/>
  <c r="L9" i="11"/>
  <c r="I9" i="11"/>
  <c r="Y9" i="11" s="1"/>
  <c r="F9" i="11"/>
  <c r="AI45" i="10"/>
  <c r="AH45" i="10"/>
  <c r="AG45" i="10"/>
  <c r="AE45" i="10"/>
  <c r="AD45" i="10"/>
  <c r="AF45" i="10" s="1"/>
  <c r="W45" i="10"/>
  <c r="V45" i="10"/>
  <c r="S45" i="10"/>
  <c r="R45" i="10"/>
  <c r="T45" i="10" s="1"/>
  <c r="O45" i="10"/>
  <c r="N45" i="10"/>
  <c r="P45" i="10" s="1"/>
  <c r="K45" i="10"/>
  <c r="J45" i="10"/>
  <c r="L45" i="10" s="1"/>
  <c r="H45" i="10"/>
  <c r="G45" i="10"/>
  <c r="I45" i="10" s="1"/>
  <c r="E45" i="10"/>
  <c r="D45" i="10"/>
  <c r="F45" i="10" s="1"/>
  <c r="AI44" i="10"/>
  <c r="AJ44" i="10" s="1"/>
  <c r="AH44" i="10"/>
  <c r="AG44" i="10"/>
  <c r="AE44" i="10"/>
  <c r="AD44" i="10"/>
  <c r="W44" i="10"/>
  <c r="V44" i="10"/>
  <c r="X44" i="10" s="1"/>
  <c r="S44" i="10"/>
  <c r="R44" i="10"/>
  <c r="T44" i="10" s="1"/>
  <c r="O44" i="10"/>
  <c r="N44" i="10"/>
  <c r="K44" i="10"/>
  <c r="J44" i="10"/>
  <c r="Z44" i="10" s="1"/>
  <c r="H44" i="10"/>
  <c r="I44" i="10" s="1"/>
  <c r="G44" i="10"/>
  <c r="E44" i="10"/>
  <c r="D44" i="10"/>
  <c r="F44" i="10" s="1"/>
  <c r="AJ43" i="10"/>
  <c r="AF43" i="10"/>
  <c r="AA43" i="10"/>
  <c r="Z43" i="10"/>
  <c r="AB43" i="10" s="1"/>
  <c r="X43" i="10"/>
  <c r="T43" i="10"/>
  <c r="P43" i="10"/>
  <c r="M43" i="10"/>
  <c r="L43" i="10"/>
  <c r="I43" i="10"/>
  <c r="F43" i="10"/>
  <c r="AJ42" i="10"/>
  <c r="AF42" i="10"/>
  <c r="AA42" i="10"/>
  <c r="Z42" i="10"/>
  <c r="X42" i="10"/>
  <c r="AK42" i="10" s="1"/>
  <c r="U42" i="10"/>
  <c r="T42" i="10"/>
  <c r="P42" i="10"/>
  <c r="L42" i="10"/>
  <c r="I42" i="10"/>
  <c r="Y42" i="10" s="1"/>
  <c r="F42" i="10"/>
  <c r="Q42" i="10" s="1"/>
  <c r="AJ41" i="10"/>
  <c r="AF41" i="10"/>
  <c r="AA41" i="10"/>
  <c r="Z41" i="10"/>
  <c r="X41" i="10"/>
  <c r="AK41" i="10" s="1"/>
  <c r="T41" i="10"/>
  <c r="Q41" i="10"/>
  <c r="P41" i="10"/>
  <c r="L41" i="10"/>
  <c r="I41" i="10"/>
  <c r="F41" i="10"/>
  <c r="M41" i="10" s="1"/>
  <c r="AJ40" i="10"/>
  <c r="AF40" i="10"/>
  <c r="AB40" i="10"/>
  <c r="AA40" i="10"/>
  <c r="Z40" i="10"/>
  <c r="X40" i="10"/>
  <c r="T40" i="10"/>
  <c r="P40" i="10"/>
  <c r="L40" i="10"/>
  <c r="I40" i="10"/>
  <c r="F40" i="10"/>
  <c r="M40" i="10" s="1"/>
  <c r="AJ39" i="10"/>
  <c r="AF39" i="10"/>
  <c r="AA39" i="10"/>
  <c r="Z39" i="10"/>
  <c r="AB39" i="10" s="1"/>
  <c r="AC39" i="10" s="1"/>
  <c r="X39" i="10"/>
  <c r="U39" i="10"/>
  <c r="T39" i="10"/>
  <c r="P39" i="10"/>
  <c r="L39" i="10"/>
  <c r="I39" i="10"/>
  <c r="F39" i="10"/>
  <c r="AI38" i="10"/>
  <c r="AH38" i="10"/>
  <c r="AG38" i="10"/>
  <c r="AE38" i="10"/>
  <c r="AD38" i="10"/>
  <c r="AF38" i="10" s="1"/>
  <c r="W38" i="10"/>
  <c r="V38" i="10"/>
  <c r="S38" i="10"/>
  <c r="T38" i="10" s="1"/>
  <c r="R38" i="10"/>
  <c r="O38" i="10"/>
  <c r="N38" i="10"/>
  <c r="P38" i="10" s="1"/>
  <c r="K38" i="10"/>
  <c r="J38" i="10"/>
  <c r="Z38" i="10" s="1"/>
  <c r="H38" i="10"/>
  <c r="G38" i="10"/>
  <c r="I38" i="10" s="1"/>
  <c r="E38" i="10"/>
  <c r="D38" i="10"/>
  <c r="AJ37" i="10"/>
  <c r="AF37" i="10"/>
  <c r="AA37" i="10"/>
  <c r="Z37" i="10"/>
  <c r="AB37" i="10" s="1"/>
  <c r="X37" i="10"/>
  <c r="AK37" i="10" s="1"/>
  <c r="T37" i="10"/>
  <c r="P37" i="10"/>
  <c r="L37" i="10"/>
  <c r="I37" i="10"/>
  <c r="U37" i="10" s="1"/>
  <c r="F37" i="10"/>
  <c r="Q37" i="10" s="1"/>
  <c r="AJ36" i="10"/>
  <c r="AF36" i="10"/>
  <c r="AA36" i="10"/>
  <c r="Z36" i="10"/>
  <c r="X36" i="10"/>
  <c r="T36" i="10"/>
  <c r="P36" i="10"/>
  <c r="Q36" i="10" s="1"/>
  <c r="L36" i="10"/>
  <c r="M36" i="10" s="1"/>
  <c r="I36" i="10"/>
  <c r="F36" i="10"/>
  <c r="AJ35" i="10"/>
  <c r="AF35" i="10"/>
  <c r="AA35" i="10"/>
  <c r="Z35" i="10"/>
  <c r="AB35" i="10" s="1"/>
  <c r="X35" i="10"/>
  <c r="T35" i="10"/>
  <c r="P35" i="10"/>
  <c r="L35" i="10"/>
  <c r="I35" i="10"/>
  <c r="Y35" i="10" s="1"/>
  <c r="F35" i="10"/>
  <c r="AJ34" i="10"/>
  <c r="AF34" i="10"/>
  <c r="AA34" i="10"/>
  <c r="AB34" i="10" s="1"/>
  <c r="Z34" i="10"/>
  <c r="X34" i="10"/>
  <c r="T34" i="10"/>
  <c r="U34" i="10" s="1"/>
  <c r="P34" i="10"/>
  <c r="L34" i="10"/>
  <c r="M34" i="10" s="1"/>
  <c r="I34" i="10"/>
  <c r="F34" i="10"/>
  <c r="AJ33" i="10"/>
  <c r="AF33" i="10"/>
  <c r="AA33" i="10"/>
  <c r="AB33" i="10" s="1"/>
  <c r="Z33" i="10"/>
  <c r="X33" i="10"/>
  <c r="AK33" i="10" s="1"/>
  <c r="T33" i="10"/>
  <c r="P33" i="10"/>
  <c r="L33" i="10"/>
  <c r="I33" i="10"/>
  <c r="Y33" i="10" s="1"/>
  <c r="F33" i="10"/>
  <c r="AJ32" i="10"/>
  <c r="AF32" i="10"/>
  <c r="AA32" i="10"/>
  <c r="Z32" i="10"/>
  <c r="AB32" i="10" s="1"/>
  <c r="AC32" i="10" s="1"/>
  <c r="X32" i="10"/>
  <c r="T32" i="10"/>
  <c r="P32" i="10"/>
  <c r="Q32" i="10" s="1"/>
  <c r="L32" i="10"/>
  <c r="I32" i="10"/>
  <c r="F32" i="10"/>
  <c r="AI31" i="10"/>
  <c r="AJ31" i="10" s="1"/>
  <c r="AH31" i="10"/>
  <c r="AG31" i="10"/>
  <c r="AE31" i="10"/>
  <c r="AD31" i="10"/>
  <c r="W31" i="10"/>
  <c r="V31" i="10"/>
  <c r="X31" i="10" s="1"/>
  <c r="S31" i="10"/>
  <c r="R31" i="10"/>
  <c r="O31" i="10"/>
  <c r="N31" i="10"/>
  <c r="K31" i="10"/>
  <c r="J31" i="10"/>
  <c r="H31" i="10"/>
  <c r="G31" i="10"/>
  <c r="I31" i="10" s="1"/>
  <c r="E31" i="10"/>
  <c r="D31" i="10"/>
  <c r="F31" i="10" s="1"/>
  <c r="AJ30" i="10"/>
  <c r="AF30" i="10"/>
  <c r="AA30" i="10"/>
  <c r="Z30" i="10"/>
  <c r="X30" i="10"/>
  <c r="T30" i="10"/>
  <c r="P30" i="10"/>
  <c r="L30" i="10"/>
  <c r="I30" i="10"/>
  <c r="U30" i="10" s="1"/>
  <c r="F30" i="10"/>
  <c r="AJ29" i="10"/>
  <c r="AF29" i="10"/>
  <c r="AA29" i="10"/>
  <c r="Z29" i="10"/>
  <c r="X29" i="10"/>
  <c r="T29" i="10"/>
  <c r="P29" i="10"/>
  <c r="L29" i="10"/>
  <c r="I29" i="10"/>
  <c r="U29" i="10" s="1"/>
  <c r="F29" i="10"/>
  <c r="Q29" i="10" s="1"/>
  <c r="AJ28" i="10"/>
  <c r="AF28" i="10"/>
  <c r="AK28" i="10" s="1"/>
  <c r="AA28" i="10"/>
  <c r="Z28" i="10"/>
  <c r="X28" i="10"/>
  <c r="T28" i="10"/>
  <c r="P28" i="10"/>
  <c r="L28" i="10"/>
  <c r="I28" i="10"/>
  <c r="Y28" i="10" s="1"/>
  <c r="F28" i="10"/>
  <c r="AJ27" i="10"/>
  <c r="AF27" i="10"/>
  <c r="AA27" i="10"/>
  <c r="Z27" i="10"/>
  <c r="X27" i="10"/>
  <c r="AK27" i="10" s="1"/>
  <c r="T27" i="10"/>
  <c r="P27" i="10"/>
  <c r="L27" i="10"/>
  <c r="I27" i="10"/>
  <c r="F27" i="10"/>
  <c r="Q27" i="10" s="1"/>
  <c r="AJ26" i="10"/>
  <c r="AF26" i="10"/>
  <c r="AK26" i="10" s="1"/>
  <c r="AA26" i="10"/>
  <c r="Z26" i="10"/>
  <c r="AB26" i="10" s="1"/>
  <c r="X26" i="10"/>
  <c r="T26" i="10"/>
  <c r="P26" i="10"/>
  <c r="L26" i="10"/>
  <c r="I26" i="10"/>
  <c r="Y26" i="10" s="1"/>
  <c r="F26" i="10"/>
  <c r="AJ25" i="10"/>
  <c r="AF25" i="10"/>
  <c r="AA25" i="10"/>
  <c r="Z25" i="10"/>
  <c r="AB25" i="10" s="1"/>
  <c r="AC25" i="10" s="1"/>
  <c r="X25" i="10"/>
  <c r="AK25" i="10" s="1"/>
  <c r="T25" i="10"/>
  <c r="Q25" i="10"/>
  <c r="P25" i="10"/>
  <c r="L25" i="10"/>
  <c r="I25" i="10"/>
  <c r="F25" i="10"/>
  <c r="M25" i="10" s="1"/>
  <c r="AJ24" i="10"/>
  <c r="AF24" i="10"/>
  <c r="AA24" i="10"/>
  <c r="Z24" i="10"/>
  <c r="X24" i="10"/>
  <c r="T24" i="10"/>
  <c r="P24" i="10"/>
  <c r="L24" i="10"/>
  <c r="I24" i="10"/>
  <c r="F24" i="10"/>
  <c r="AJ23" i="10"/>
  <c r="AF23" i="10"/>
  <c r="AA23" i="10"/>
  <c r="Z23" i="10"/>
  <c r="X23" i="10"/>
  <c r="AK23" i="10" s="1"/>
  <c r="T23" i="10"/>
  <c r="P23" i="10"/>
  <c r="Q23" i="10" s="1"/>
  <c r="L23" i="10"/>
  <c r="M23" i="10" s="1"/>
  <c r="I23" i="10"/>
  <c r="F23" i="10"/>
  <c r="AJ22" i="10"/>
  <c r="AF22" i="10"/>
  <c r="AA22" i="10"/>
  <c r="Z22" i="10"/>
  <c r="AB22" i="10" s="1"/>
  <c r="X22" i="10"/>
  <c r="AK22" i="10" s="1"/>
  <c r="T22" i="10"/>
  <c r="P22" i="10"/>
  <c r="L22" i="10"/>
  <c r="I22" i="10"/>
  <c r="F22" i="10"/>
  <c r="Q22" i="10" s="1"/>
  <c r="AI21" i="10"/>
  <c r="AH21" i="10"/>
  <c r="AJ21" i="10" s="1"/>
  <c r="AG21" i="10"/>
  <c r="AE21" i="10"/>
  <c r="AD21" i="10"/>
  <c r="AF21" i="10" s="1"/>
  <c r="W21" i="10"/>
  <c r="V21" i="10"/>
  <c r="S21" i="10"/>
  <c r="R21" i="10"/>
  <c r="O21" i="10"/>
  <c r="N21" i="10"/>
  <c r="P21" i="10" s="1"/>
  <c r="K21" i="10"/>
  <c r="J21" i="10"/>
  <c r="H21" i="10"/>
  <c r="G21" i="10"/>
  <c r="E21" i="10"/>
  <c r="D21" i="10"/>
  <c r="F21" i="10" s="1"/>
  <c r="AJ20" i="10"/>
  <c r="AF20" i="10"/>
  <c r="AA20" i="10"/>
  <c r="Z20" i="10"/>
  <c r="X20" i="10"/>
  <c r="T20" i="10"/>
  <c r="P20" i="10"/>
  <c r="Q20" i="10" s="1"/>
  <c r="L20" i="10"/>
  <c r="M20" i="10" s="1"/>
  <c r="I20" i="10"/>
  <c r="Y20" i="10" s="1"/>
  <c r="F20" i="10"/>
  <c r="AJ19" i="10"/>
  <c r="AF19" i="10"/>
  <c r="AK19" i="10" s="1"/>
  <c r="AB19" i="10"/>
  <c r="AA19" i="10"/>
  <c r="Z19" i="10"/>
  <c r="X19" i="10"/>
  <c r="T19" i="10"/>
  <c r="P19" i="10"/>
  <c r="L19" i="10"/>
  <c r="I19" i="10"/>
  <c r="Y19" i="10" s="1"/>
  <c r="F19" i="10"/>
  <c r="AJ18" i="10"/>
  <c r="AF18" i="10"/>
  <c r="AA18" i="10"/>
  <c r="Z18" i="10"/>
  <c r="AB18" i="10" s="1"/>
  <c r="X18" i="10"/>
  <c r="AK18" i="10" s="1"/>
  <c r="T18" i="10"/>
  <c r="Q18" i="10"/>
  <c r="P18" i="10"/>
  <c r="L18" i="10"/>
  <c r="M18" i="10" s="1"/>
  <c r="I18" i="10"/>
  <c r="Y18" i="10" s="1"/>
  <c r="F18" i="10"/>
  <c r="AJ17" i="10"/>
  <c r="AF17" i="10"/>
  <c r="AK17" i="10" s="1"/>
  <c r="AA17" i="10"/>
  <c r="Z17" i="10"/>
  <c r="AB17" i="10" s="1"/>
  <c r="X17" i="10"/>
  <c r="T17" i="10"/>
  <c r="P17" i="10"/>
  <c r="L17" i="10"/>
  <c r="I17" i="10"/>
  <c r="F17" i="10"/>
  <c r="AJ16" i="10"/>
  <c r="AF16" i="10"/>
  <c r="AA16" i="10"/>
  <c r="Z16" i="10"/>
  <c r="AB16" i="10" s="1"/>
  <c r="X16" i="10"/>
  <c r="AK16" i="10" s="1"/>
  <c r="U16" i="10"/>
  <c r="T16" i="10"/>
  <c r="P16" i="10"/>
  <c r="L16" i="10"/>
  <c r="I16" i="10"/>
  <c r="Y16" i="10" s="1"/>
  <c r="F16" i="10"/>
  <c r="AJ15" i="10"/>
  <c r="AF15" i="10"/>
  <c r="AA15" i="10"/>
  <c r="Z15" i="10"/>
  <c r="AB15" i="10" s="1"/>
  <c r="X15" i="10"/>
  <c r="T15" i="10"/>
  <c r="P15" i="10"/>
  <c r="L15" i="10"/>
  <c r="I15" i="10"/>
  <c r="F15" i="10"/>
  <c r="AJ14" i="10"/>
  <c r="AF14" i="10"/>
  <c r="AA14" i="10"/>
  <c r="Z14" i="10"/>
  <c r="AB14" i="10" s="1"/>
  <c r="X14" i="10"/>
  <c r="T14" i="10"/>
  <c r="Q14" i="10"/>
  <c r="P14" i="10"/>
  <c r="L14" i="10"/>
  <c r="M14" i="10" s="1"/>
  <c r="I14" i="10"/>
  <c r="F14" i="10"/>
  <c r="AI13" i="10"/>
  <c r="AH13" i="10"/>
  <c r="AG13" i="10"/>
  <c r="AE13" i="10"/>
  <c r="AF13" i="10" s="1"/>
  <c r="AD13" i="10"/>
  <c r="W13" i="10"/>
  <c r="X13" i="10" s="1"/>
  <c r="V13" i="10"/>
  <c r="S13" i="10"/>
  <c r="R13" i="10"/>
  <c r="T13" i="10" s="1"/>
  <c r="O13" i="10"/>
  <c r="N13" i="10"/>
  <c r="K13" i="10"/>
  <c r="J13" i="10"/>
  <c r="L13" i="10" s="1"/>
  <c r="H13" i="10"/>
  <c r="G13" i="10"/>
  <c r="I13" i="10" s="1"/>
  <c r="E13" i="10"/>
  <c r="D13" i="10"/>
  <c r="AJ12" i="10"/>
  <c r="AF12" i="10"/>
  <c r="AK12" i="10" s="1"/>
  <c r="AB12" i="10"/>
  <c r="AC12" i="10" s="1"/>
  <c r="AA12" i="10"/>
  <c r="Z12" i="10"/>
  <c r="X12" i="10"/>
  <c r="T12" i="10"/>
  <c r="P12" i="10"/>
  <c r="L12" i="10"/>
  <c r="I12" i="10"/>
  <c r="F12" i="10"/>
  <c r="M12" i="10" s="1"/>
  <c r="AJ11" i="10"/>
  <c r="AF11" i="10"/>
  <c r="AK11" i="10" s="1"/>
  <c r="AA11" i="10"/>
  <c r="Z11" i="10"/>
  <c r="X11" i="10"/>
  <c r="T11" i="10"/>
  <c r="P11" i="10"/>
  <c r="L11" i="10"/>
  <c r="I11" i="10"/>
  <c r="F11" i="10"/>
  <c r="AJ10" i="10"/>
  <c r="AF10" i="10"/>
  <c r="AK10" i="10" s="1"/>
  <c r="AA10" i="10"/>
  <c r="AB10" i="10" s="1"/>
  <c r="Z10" i="10"/>
  <c r="X10" i="10"/>
  <c r="T10" i="10"/>
  <c r="P10" i="10"/>
  <c r="L10" i="10"/>
  <c r="I10" i="10"/>
  <c r="F10" i="10"/>
  <c r="Q10" i="10" s="1"/>
  <c r="AJ9" i="10"/>
  <c r="AF9" i="10"/>
  <c r="AA9" i="10"/>
  <c r="Z9" i="10"/>
  <c r="AB9" i="10" s="1"/>
  <c r="X9" i="10"/>
  <c r="AK9" i="10" s="1"/>
  <c r="T9" i="10"/>
  <c r="P9" i="10"/>
  <c r="L9" i="10"/>
  <c r="I9" i="10"/>
  <c r="U9" i="10" s="1"/>
  <c r="F9" i="10"/>
  <c r="Q9" i="10" s="1"/>
  <c r="AI32" i="9"/>
  <c r="AH32" i="9"/>
  <c r="AG32" i="9"/>
  <c r="AE32" i="9"/>
  <c r="AD32" i="9"/>
  <c r="W32" i="9"/>
  <c r="V32" i="9"/>
  <c r="S32" i="9"/>
  <c r="R32" i="9"/>
  <c r="T32" i="9" s="1"/>
  <c r="O32" i="9"/>
  <c r="N32" i="9"/>
  <c r="P32" i="9" s="1"/>
  <c r="K32" i="9"/>
  <c r="AA32" i="9" s="1"/>
  <c r="J32" i="9"/>
  <c r="H32" i="9"/>
  <c r="G32" i="9"/>
  <c r="I32" i="9" s="1"/>
  <c r="E32" i="9"/>
  <c r="F32" i="9" s="1"/>
  <c r="D32" i="9"/>
  <c r="AI31" i="9"/>
  <c r="AH31" i="9"/>
  <c r="AJ31" i="9" s="1"/>
  <c r="AG31" i="9"/>
  <c r="AE31" i="9"/>
  <c r="AD31" i="9"/>
  <c r="AF31" i="9" s="1"/>
  <c r="W31" i="9"/>
  <c r="X31" i="9" s="1"/>
  <c r="V31" i="9"/>
  <c r="S31" i="9"/>
  <c r="R31" i="9"/>
  <c r="T31" i="9" s="1"/>
  <c r="O31" i="9"/>
  <c r="P31" i="9" s="1"/>
  <c r="N31" i="9"/>
  <c r="K31" i="9"/>
  <c r="J31" i="9"/>
  <c r="H31" i="9"/>
  <c r="G31" i="9"/>
  <c r="E31" i="9"/>
  <c r="D31" i="9"/>
  <c r="F31" i="9" s="1"/>
  <c r="AJ30" i="9"/>
  <c r="AF30" i="9"/>
  <c r="AA30" i="9"/>
  <c r="Z30" i="9"/>
  <c r="X30" i="9"/>
  <c r="T30" i="9"/>
  <c r="P30" i="9"/>
  <c r="L30" i="9"/>
  <c r="I30" i="9"/>
  <c r="Y30" i="9" s="1"/>
  <c r="F30" i="9"/>
  <c r="M30" i="9" s="1"/>
  <c r="AJ29" i="9"/>
  <c r="AF29" i="9"/>
  <c r="AA29" i="9"/>
  <c r="Z29" i="9"/>
  <c r="X29" i="9"/>
  <c r="T29" i="9"/>
  <c r="P29" i="9"/>
  <c r="L29" i="9"/>
  <c r="I29" i="9"/>
  <c r="F29" i="9"/>
  <c r="M29" i="9" s="1"/>
  <c r="AJ28" i="9"/>
  <c r="AF28" i="9"/>
  <c r="AA28" i="9"/>
  <c r="Z28" i="9"/>
  <c r="AB28" i="9" s="1"/>
  <c r="X28" i="9"/>
  <c r="T28" i="9"/>
  <c r="P28" i="9"/>
  <c r="L28" i="9"/>
  <c r="I28" i="9"/>
  <c r="F28" i="9"/>
  <c r="Q28" i="9" s="1"/>
  <c r="AJ27" i="9"/>
  <c r="AF27" i="9"/>
  <c r="AA27" i="9"/>
  <c r="Z27" i="9"/>
  <c r="X27" i="9"/>
  <c r="T27" i="9"/>
  <c r="P27" i="9"/>
  <c r="M27" i="9"/>
  <c r="L27" i="9"/>
  <c r="I27" i="9"/>
  <c r="U27" i="9" s="1"/>
  <c r="F27" i="9"/>
  <c r="AK26" i="9"/>
  <c r="AJ26" i="9"/>
  <c r="AF26" i="9"/>
  <c r="AA26" i="9"/>
  <c r="Z26" i="9"/>
  <c r="AB26" i="9" s="1"/>
  <c r="X26" i="9"/>
  <c r="T26" i="9"/>
  <c r="P26" i="9"/>
  <c r="L26" i="9"/>
  <c r="I26" i="9"/>
  <c r="U26" i="9" s="1"/>
  <c r="F26" i="9"/>
  <c r="Q26" i="9" s="1"/>
  <c r="AI25" i="9"/>
  <c r="AH25" i="9"/>
  <c r="AJ25" i="9" s="1"/>
  <c r="AG25" i="9"/>
  <c r="AE25" i="9"/>
  <c r="AD25" i="9"/>
  <c r="AF25" i="9" s="1"/>
  <c r="W25" i="9"/>
  <c r="V25" i="9"/>
  <c r="X25" i="9" s="1"/>
  <c r="S25" i="9"/>
  <c r="R25" i="9"/>
  <c r="O25" i="9"/>
  <c r="N25" i="9"/>
  <c r="P25" i="9" s="1"/>
  <c r="K25" i="9"/>
  <c r="AA25" i="9" s="1"/>
  <c r="J25" i="9"/>
  <c r="H25" i="9"/>
  <c r="G25" i="9"/>
  <c r="F25" i="9"/>
  <c r="E25" i="9"/>
  <c r="D25" i="9"/>
  <c r="AJ24" i="9"/>
  <c r="AF24" i="9"/>
  <c r="AA24" i="9"/>
  <c r="Z24" i="9"/>
  <c r="X24" i="9"/>
  <c r="U24" i="9"/>
  <c r="T24" i="9"/>
  <c r="P24" i="9"/>
  <c r="L24" i="9"/>
  <c r="I24" i="9"/>
  <c r="F24" i="9"/>
  <c r="AJ23" i="9"/>
  <c r="AF23" i="9"/>
  <c r="AK23" i="9" s="1"/>
  <c r="AA23" i="9"/>
  <c r="Z23" i="9"/>
  <c r="AB23" i="9" s="1"/>
  <c r="X23" i="9"/>
  <c r="T23" i="9"/>
  <c r="P23" i="9"/>
  <c r="L23" i="9"/>
  <c r="I23" i="9"/>
  <c r="Y23" i="9" s="1"/>
  <c r="F23" i="9"/>
  <c r="AJ22" i="9"/>
  <c r="AF22" i="9"/>
  <c r="AA22" i="9"/>
  <c r="Z22" i="9"/>
  <c r="AB22" i="9" s="1"/>
  <c r="AC22" i="9" s="1"/>
  <c r="X22" i="9"/>
  <c r="T22" i="9"/>
  <c r="P22" i="9"/>
  <c r="L22" i="9"/>
  <c r="I22" i="9"/>
  <c r="F22" i="9"/>
  <c r="AJ21" i="9"/>
  <c r="AF21" i="9"/>
  <c r="AK21" i="9" s="1"/>
  <c r="AA21" i="9"/>
  <c r="Z21" i="9"/>
  <c r="X21" i="9"/>
  <c r="T21" i="9"/>
  <c r="P21" i="9"/>
  <c r="L21" i="9"/>
  <c r="I21" i="9"/>
  <c r="F21" i="9"/>
  <c r="Q21" i="9" s="1"/>
  <c r="AJ20" i="9"/>
  <c r="AF20" i="9"/>
  <c r="AA20" i="9"/>
  <c r="Z20" i="9"/>
  <c r="AB20" i="9" s="1"/>
  <c r="X20" i="9"/>
  <c r="T20" i="9"/>
  <c r="P20" i="9"/>
  <c r="L20" i="9"/>
  <c r="M20" i="9" s="1"/>
  <c r="I20" i="9"/>
  <c r="F20" i="9"/>
  <c r="AJ19" i="9"/>
  <c r="AF19" i="9"/>
  <c r="AA19" i="9"/>
  <c r="Z19" i="9"/>
  <c r="AB19" i="9" s="1"/>
  <c r="X19" i="9"/>
  <c r="T19" i="9"/>
  <c r="P19" i="9"/>
  <c r="L19" i="9"/>
  <c r="I19" i="9"/>
  <c r="F19" i="9"/>
  <c r="AJ18" i="9"/>
  <c r="AF18" i="9"/>
  <c r="AK18" i="9" s="1"/>
  <c r="AA18" i="9"/>
  <c r="AB18" i="9" s="1"/>
  <c r="Z18" i="9"/>
  <c r="X18" i="9"/>
  <c r="T18" i="9"/>
  <c r="P18" i="9"/>
  <c r="L18" i="9"/>
  <c r="I18" i="9"/>
  <c r="U18" i="9" s="1"/>
  <c r="F18" i="9"/>
  <c r="Q18" i="9" s="1"/>
  <c r="AI17" i="9"/>
  <c r="AH17" i="9"/>
  <c r="AG17" i="9"/>
  <c r="AE17" i="9"/>
  <c r="AD17" i="9"/>
  <c r="W17" i="9"/>
  <c r="V17" i="9"/>
  <c r="S17" i="9"/>
  <c r="T17" i="9" s="1"/>
  <c r="R17" i="9"/>
  <c r="O17" i="9"/>
  <c r="N17" i="9"/>
  <c r="K17" i="9"/>
  <c r="J17" i="9"/>
  <c r="Z17" i="9" s="1"/>
  <c r="H17" i="9"/>
  <c r="G17" i="9"/>
  <c r="E17" i="9"/>
  <c r="D17" i="9"/>
  <c r="AJ16" i="9"/>
  <c r="AF16" i="9"/>
  <c r="AK16" i="9" s="1"/>
  <c r="AA16" i="9"/>
  <c r="Z16" i="9"/>
  <c r="AB16" i="9" s="1"/>
  <c r="X16" i="9"/>
  <c r="T16" i="9"/>
  <c r="P16" i="9"/>
  <c r="L16" i="9"/>
  <c r="I16" i="9"/>
  <c r="Y16" i="9" s="1"/>
  <c r="F16" i="9"/>
  <c r="AJ15" i="9"/>
  <c r="AF15" i="9"/>
  <c r="AK15" i="9" s="1"/>
  <c r="AA15" i="9"/>
  <c r="Z15" i="9"/>
  <c r="AB15" i="9" s="1"/>
  <c r="AC15" i="9" s="1"/>
  <c r="X15" i="9"/>
  <c r="T15" i="9"/>
  <c r="U15" i="9" s="1"/>
  <c r="P15" i="9"/>
  <c r="L15" i="9"/>
  <c r="I15" i="9"/>
  <c r="F15" i="9"/>
  <c r="AJ14" i="9"/>
  <c r="AF14" i="9"/>
  <c r="AA14" i="9"/>
  <c r="Z14" i="9"/>
  <c r="AB14" i="9" s="1"/>
  <c r="X14" i="9"/>
  <c r="T14" i="9"/>
  <c r="P14" i="9"/>
  <c r="L14" i="9"/>
  <c r="I14" i="9"/>
  <c r="F14" i="9"/>
  <c r="AJ13" i="9"/>
  <c r="AF13" i="9"/>
  <c r="AA13" i="9"/>
  <c r="Z13" i="9"/>
  <c r="X13" i="9"/>
  <c r="T13" i="9"/>
  <c r="P13" i="9"/>
  <c r="L13" i="9"/>
  <c r="I13" i="9"/>
  <c r="F13" i="9"/>
  <c r="AJ12" i="9"/>
  <c r="AF12" i="9"/>
  <c r="AA12" i="9"/>
  <c r="Z12" i="9"/>
  <c r="AB12" i="9" s="1"/>
  <c r="X12" i="9"/>
  <c r="AK12" i="9" s="1"/>
  <c r="T12" i="9"/>
  <c r="P12" i="9"/>
  <c r="L12" i="9"/>
  <c r="I12" i="9"/>
  <c r="F12" i="9"/>
  <c r="AJ11" i="9"/>
  <c r="AF11" i="9"/>
  <c r="AK11" i="9" s="1"/>
  <c r="AA11" i="9"/>
  <c r="Z11" i="9"/>
  <c r="X11" i="9"/>
  <c r="T11" i="9"/>
  <c r="P11" i="9"/>
  <c r="L11" i="9"/>
  <c r="I11" i="9"/>
  <c r="U11" i="9" s="1"/>
  <c r="F11" i="9"/>
  <c r="AJ10" i="9"/>
  <c r="AF10" i="9"/>
  <c r="AA10" i="9"/>
  <c r="Z10" i="9"/>
  <c r="AB10" i="9" s="1"/>
  <c r="X10" i="9"/>
  <c r="T10" i="9"/>
  <c r="P10" i="9"/>
  <c r="L10" i="9"/>
  <c r="I10" i="9"/>
  <c r="Y10" i="9" s="1"/>
  <c r="F10" i="9"/>
  <c r="AJ9" i="9"/>
  <c r="AF9" i="9"/>
  <c r="AA9" i="9"/>
  <c r="AB9" i="9" s="1"/>
  <c r="AC9" i="9" s="1"/>
  <c r="Z9" i="9"/>
  <c r="X9" i="9"/>
  <c r="U9" i="9"/>
  <c r="T9" i="9"/>
  <c r="P9" i="9"/>
  <c r="L9" i="9"/>
  <c r="I9" i="9"/>
  <c r="Y9" i="9" s="1"/>
  <c r="F9" i="9"/>
  <c r="AI41" i="8"/>
  <c r="AH41" i="8"/>
  <c r="AG41" i="8"/>
  <c r="AE41" i="8"/>
  <c r="AD41" i="8"/>
  <c r="AF41" i="8" s="1"/>
  <c r="W41" i="8"/>
  <c r="V41" i="8"/>
  <c r="X41" i="8" s="1"/>
  <c r="S41" i="8"/>
  <c r="R41" i="8"/>
  <c r="T41" i="8" s="1"/>
  <c r="O41" i="8"/>
  <c r="N41" i="8"/>
  <c r="K41" i="8"/>
  <c r="J41" i="8"/>
  <c r="L41" i="8" s="1"/>
  <c r="H41" i="8"/>
  <c r="G41" i="8"/>
  <c r="E41" i="8"/>
  <c r="D41" i="8"/>
  <c r="F41" i="8" s="1"/>
  <c r="AI40" i="8"/>
  <c r="AH40" i="8"/>
  <c r="AJ40" i="8" s="1"/>
  <c r="AG40" i="8"/>
  <c r="AE40" i="8"/>
  <c r="AD40" i="8"/>
  <c r="AF40" i="8" s="1"/>
  <c r="W40" i="8"/>
  <c r="V40" i="8"/>
  <c r="X40" i="8" s="1"/>
  <c r="S40" i="8"/>
  <c r="R40" i="8"/>
  <c r="T40" i="8" s="1"/>
  <c r="O40" i="8"/>
  <c r="N40" i="8"/>
  <c r="P40" i="8" s="1"/>
  <c r="K40" i="8"/>
  <c r="AA40" i="8" s="1"/>
  <c r="J40" i="8"/>
  <c r="Z40" i="8" s="1"/>
  <c r="AB40" i="8" s="1"/>
  <c r="H40" i="8"/>
  <c r="I40" i="8" s="1"/>
  <c r="G40" i="8"/>
  <c r="E40" i="8"/>
  <c r="D40" i="8"/>
  <c r="AJ39" i="8"/>
  <c r="AF39" i="8"/>
  <c r="AA39" i="8"/>
  <c r="Z39" i="8"/>
  <c r="AB39" i="8" s="1"/>
  <c r="X39" i="8"/>
  <c r="T39" i="8"/>
  <c r="P39" i="8"/>
  <c r="L39" i="8"/>
  <c r="I39" i="8"/>
  <c r="F39" i="8"/>
  <c r="Q39" i="8" s="1"/>
  <c r="AJ38" i="8"/>
  <c r="AF38" i="8"/>
  <c r="AA38" i="8"/>
  <c r="Z38" i="8"/>
  <c r="AB38" i="8" s="1"/>
  <c r="AC38" i="8" s="1"/>
  <c r="X38" i="8"/>
  <c r="T38" i="8"/>
  <c r="U38" i="8" s="1"/>
  <c r="P38" i="8"/>
  <c r="Q38" i="8" s="1"/>
  <c r="L38" i="8"/>
  <c r="I38" i="8"/>
  <c r="F38" i="8"/>
  <c r="AJ37" i="8"/>
  <c r="AF37" i="8"/>
  <c r="AA37" i="8"/>
  <c r="Z37" i="8"/>
  <c r="X37" i="8"/>
  <c r="AK37" i="8" s="1"/>
  <c r="T37" i="8"/>
  <c r="U37" i="8" s="1"/>
  <c r="P37" i="8"/>
  <c r="L37" i="8"/>
  <c r="I37" i="8"/>
  <c r="Y37" i="8" s="1"/>
  <c r="F37" i="8"/>
  <c r="AJ36" i="8"/>
  <c r="AF36" i="8"/>
  <c r="AA36" i="8"/>
  <c r="Z36" i="8"/>
  <c r="AB36" i="8" s="1"/>
  <c r="X36" i="8"/>
  <c r="AK36" i="8" s="1"/>
  <c r="T36" i="8"/>
  <c r="P36" i="8"/>
  <c r="L36" i="8"/>
  <c r="I36" i="8"/>
  <c r="F36" i="8"/>
  <c r="Q36" i="8" s="1"/>
  <c r="AJ35" i="8"/>
  <c r="AF35" i="8"/>
  <c r="AA35" i="8"/>
  <c r="Z35" i="8"/>
  <c r="AB35" i="8" s="1"/>
  <c r="X35" i="8"/>
  <c r="T35" i="8"/>
  <c r="P35" i="8"/>
  <c r="L35" i="8"/>
  <c r="I35" i="8"/>
  <c r="F35" i="8"/>
  <c r="AI34" i="8"/>
  <c r="AH34" i="8"/>
  <c r="AG34" i="8"/>
  <c r="AE34" i="8"/>
  <c r="AD34" i="8"/>
  <c r="W34" i="8"/>
  <c r="V34" i="8"/>
  <c r="S34" i="8"/>
  <c r="T34" i="8" s="1"/>
  <c r="R34" i="8"/>
  <c r="O34" i="8"/>
  <c r="P34" i="8" s="1"/>
  <c r="N34" i="8"/>
  <c r="K34" i="8"/>
  <c r="J34" i="8"/>
  <c r="H34" i="8"/>
  <c r="G34" i="8"/>
  <c r="I34" i="8" s="1"/>
  <c r="E34" i="8"/>
  <c r="D34" i="8"/>
  <c r="F34" i="8" s="1"/>
  <c r="AJ33" i="8"/>
  <c r="AF33" i="8"/>
  <c r="AA33" i="8"/>
  <c r="Z33" i="8"/>
  <c r="AB33" i="8" s="1"/>
  <c r="X33" i="8"/>
  <c r="AK33" i="8" s="1"/>
  <c r="T33" i="8"/>
  <c r="P33" i="8"/>
  <c r="L33" i="8"/>
  <c r="I33" i="8"/>
  <c r="AC33" i="8" s="1"/>
  <c r="F33" i="8"/>
  <c r="Q33" i="8" s="1"/>
  <c r="AJ32" i="8"/>
  <c r="AF32" i="8"/>
  <c r="AK32" i="8" s="1"/>
  <c r="AA32" i="8"/>
  <c r="Z32" i="8"/>
  <c r="AB32" i="8" s="1"/>
  <c r="X32" i="8"/>
  <c r="T32" i="8"/>
  <c r="P32" i="8"/>
  <c r="L32" i="8"/>
  <c r="M32" i="8" s="1"/>
  <c r="I32" i="8"/>
  <c r="U32" i="8" s="1"/>
  <c r="F32" i="8"/>
  <c r="Q32" i="8" s="1"/>
  <c r="AJ31" i="8"/>
  <c r="AF31" i="8"/>
  <c r="AA31" i="8"/>
  <c r="Z31" i="8"/>
  <c r="AB31" i="8" s="1"/>
  <c r="X31" i="8"/>
  <c r="T31" i="8"/>
  <c r="P31" i="8"/>
  <c r="L31" i="8"/>
  <c r="I31" i="8"/>
  <c r="Y31" i="8" s="1"/>
  <c r="F31" i="8"/>
  <c r="Q31" i="8" s="1"/>
  <c r="AJ30" i="8"/>
  <c r="AF30" i="8"/>
  <c r="AA30" i="8"/>
  <c r="Z30" i="8"/>
  <c r="X30" i="8"/>
  <c r="T30" i="8"/>
  <c r="P30" i="8"/>
  <c r="L30" i="8"/>
  <c r="M30" i="8" s="1"/>
  <c r="I30" i="8"/>
  <c r="F30" i="8"/>
  <c r="Q30" i="8" s="1"/>
  <c r="AJ29" i="8"/>
  <c r="AF29" i="8"/>
  <c r="AA29" i="8"/>
  <c r="Z29" i="8"/>
  <c r="AB29" i="8" s="1"/>
  <c r="X29" i="8"/>
  <c r="AK29" i="8" s="1"/>
  <c r="T29" i="8"/>
  <c r="P29" i="8"/>
  <c r="L29" i="8"/>
  <c r="I29" i="8"/>
  <c r="Y29" i="8" s="1"/>
  <c r="F29" i="8"/>
  <c r="AJ28" i="8"/>
  <c r="AF28" i="8"/>
  <c r="AA28" i="8"/>
  <c r="Z28" i="8"/>
  <c r="AB28" i="8" s="1"/>
  <c r="X28" i="8"/>
  <c r="AK28" i="8" s="1"/>
  <c r="T28" i="8"/>
  <c r="P28" i="8"/>
  <c r="L28" i="8"/>
  <c r="I28" i="8"/>
  <c r="Y28" i="8" s="1"/>
  <c r="F28" i="8"/>
  <c r="M28" i="8" s="1"/>
  <c r="AI27" i="8"/>
  <c r="AJ27" i="8" s="1"/>
  <c r="AH27" i="8"/>
  <c r="AG27" i="8"/>
  <c r="AE27" i="8"/>
  <c r="AD27" i="8"/>
  <c r="AF27" i="8" s="1"/>
  <c r="W27" i="8"/>
  <c r="V27" i="8"/>
  <c r="X27" i="8" s="1"/>
  <c r="S27" i="8"/>
  <c r="R27" i="8"/>
  <c r="O27" i="8"/>
  <c r="N27" i="8"/>
  <c r="K27" i="8"/>
  <c r="J27" i="8"/>
  <c r="H27" i="8"/>
  <c r="G27" i="8"/>
  <c r="I27" i="8" s="1"/>
  <c r="E27" i="8"/>
  <c r="D27" i="8"/>
  <c r="F27" i="8" s="1"/>
  <c r="AJ26" i="8"/>
  <c r="AF26" i="8"/>
  <c r="AA26" i="8"/>
  <c r="Z26" i="8"/>
  <c r="X26" i="8"/>
  <c r="T26" i="8"/>
  <c r="P26" i="8"/>
  <c r="L26" i="8"/>
  <c r="I26" i="8"/>
  <c r="F26" i="8"/>
  <c r="Q26" i="8" s="1"/>
  <c r="AJ25" i="8"/>
  <c r="AF25" i="8"/>
  <c r="AK25" i="8" s="1"/>
  <c r="AA25" i="8"/>
  <c r="AB25" i="8" s="1"/>
  <c r="Z25" i="8"/>
  <c r="X25" i="8"/>
  <c r="T25" i="8"/>
  <c r="P25" i="8"/>
  <c r="L25" i="8"/>
  <c r="I25" i="8"/>
  <c r="U25" i="8" s="1"/>
  <c r="F25" i="8"/>
  <c r="AJ24" i="8"/>
  <c r="AF24" i="8"/>
  <c r="AK24" i="8" s="1"/>
  <c r="AA24" i="8"/>
  <c r="Z24" i="8"/>
  <c r="X24" i="8"/>
  <c r="T24" i="8"/>
  <c r="U24" i="8" s="1"/>
  <c r="P24" i="8"/>
  <c r="L24" i="8"/>
  <c r="I24" i="8"/>
  <c r="F24" i="8"/>
  <c r="Q24" i="8" s="1"/>
  <c r="AJ23" i="8"/>
  <c r="AF23" i="8"/>
  <c r="AK23" i="8" s="1"/>
  <c r="AA23" i="8"/>
  <c r="Z23" i="8"/>
  <c r="X23" i="8"/>
  <c r="T23" i="8"/>
  <c r="P23" i="8"/>
  <c r="L23" i="8"/>
  <c r="I23" i="8"/>
  <c r="Y23" i="8" s="1"/>
  <c r="F23" i="8"/>
  <c r="AJ22" i="8"/>
  <c r="AF22" i="8"/>
  <c r="AB22" i="8"/>
  <c r="AA22" i="8"/>
  <c r="Z22" i="8"/>
  <c r="X22" i="8"/>
  <c r="U22" i="8"/>
  <c r="T22" i="8"/>
  <c r="P22" i="8"/>
  <c r="L22" i="8"/>
  <c r="I22" i="8"/>
  <c r="F22" i="8"/>
  <c r="Q22" i="8" s="1"/>
  <c r="AI21" i="8"/>
  <c r="AH21" i="8"/>
  <c r="AJ21" i="8" s="1"/>
  <c r="AG21" i="8"/>
  <c r="AE21" i="8"/>
  <c r="AD21" i="8"/>
  <c r="W21" i="8"/>
  <c r="V21" i="8"/>
  <c r="S21" i="8"/>
  <c r="R21" i="8"/>
  <c r="O21" i="8"/>
  <c r="N21" i="8"/>
  <c r="P21" i="8" s="1"/>
  <c r="K21" i="8"/>
  <c r="AA21" i="8" s="1"/>
  <c r="J21" i="8"/>
  <c r="L21" i="8" s="1"/>
  <c r="H21" i="8"/>
  <c r="G21" i="8"/>
  <c r="F21" i="8"/>
  <c r="E21" i="8"/>
  <c r="D21" i="8"/>
  <c r="AJ20" i="8"/>
  <c r="AF20" i="8"/>
  <c r="AA20" i="8"/>
  <c r="Z20" i="8"/>
  <c r="AB20" i="8" s="1"/>
  <c r="X20" i="8"/>
  <c r="AK20" i="8" s="1"/>
  <c r="T20" i="8"/>
  <c r="U20" i="8" s="1"/>
  <c r="P20" i="8"/>
  <c r="L20" i="8"/>
  <c r="I20" i="8"/>
  <c r="F20" i="8"/>
  <c r="AJ19" i="8"/>
  <c r="AF19" i="8"/>
  <c r="AA19" i="8"/>
  <c r="Z19" i="8"/>
  <c r="AB19" i="8" s="1"/>
  <c r="X19" i="8"/>
  <c r="AK19" i="8" s="1"/>
  <c r="T19" i="8"/>
  <c r="P19" i="8"/>
  <c r="L19" i="8"/>
  <c r="I19" i="8"/>
  <c r="F19" i="8"/>
  <c r="AJ18" i="8"/>
  <c r="AF18" i="8"/>
  <c r="AA18" i="8"/>
  <c r="Z18" i="8"/>
  <c r="AB18" i="8" s="1"/>
  <c r="X18" i="8"/>
  <c r="T18" i="8"/>
  <c r="P18" i="8"/>
  <c r="L18" i="8"/>
  <c r="I18" i="8"/>
  <c r="F18" i="8"/>
  <c r="Q18" i="8" s="1"/>
  <c r="AJ17" i="8"/>
  <c r="AF17" i="8"/>
  <c r="AK17" i="8" s="1"/>
  <c r="AA17" i="8"/>
  <c r="Z17" i="8"/>
  <c r="AB17" i="8" s="1"/>
  <c r="X17" i="8"/>
  <c r="T17" i="8"/>
  <c r="U17" i="8" s="1"/>
  <c r="P17" i="8"/>
  <c r="Q17" i="8" s="1"/>
  <c r="L17" i="8"/>
  <c r="I17" i="8"/>
  <c r="Y17" i="8" s="1"/>
  <c r="F17" i="8"/>
  <c r="AJ16" i="8"/>
  <c r="AF16" i="8"/>
  <c r="AA16" i="8"/>
  <c r="Z16" i="8"/>
  <c r="X16" i="8"/>
  <c r="T16" i="8"/>
  <c r="P16" i="8"/>
  <c r="L16" i="8"/>
  <c r="I16" i="8"/>
  <c r="Y16" i="8" s="1"/>
  <c r="F16" i="8"/>
  <c r="AI15" i="8"/>
  <c r="AH15" i="8"/>
  <c r="AJ15" i="8" s="1"/>
  <c r="AG15" i="8"/>
  <c r="AE15" i="8"/>
  <c r="AD15" i="8"/>
  <c r="AF15" i="8" s="1"/>
  <c r="W15" i="8"/>
  <c r="V15" i="8"/>
  <c r="X15" i="8" s="1"/>
  <c r="S15" i="8"/>
  <c r="R15" i="8"/>
  <c r="O15" i="8"/>
  <c r="N15" i="8"/>
  <c r="P15" i="8" s="1"/>
  <c r="K15" i="8"/>
  <c r="J15" i="8"/>
  <c r="H15" i="8"/>
  <c r="G15" i="8"/>
  <c r="I15" i="8" s="1"/>
  <c r="E15" i="8"/>
  <c r="D15" i="8"/>
  <c r="AJ14" i="8"/>
  <c r="AF14" i="8"/>
  <c r="AA14" i="8"/>
  <c r="Z14" i="8"/>
  <c r="X14" i="8"/>
  <c r="T14" i="8"/>
  <c r="U14" i="8" s="1"/>
  <c r="P14" i="8"/>
  <c r="L14" i="8"/>
  <c r="I14" i="8"/>
  <c r="F14" i="8"/>
  <c r="Q14" i="8" s="1"/>
  <c r="AJ13" i="8"/>
  <c r="AF13" i="8"/>
  <c r="AA13" i="8"/>
  <c r="AB13" i="8" s="1"/>
  <c r="Z13" i="8"/>
  <c r="X13" i="8"/>
  <c r="U13" i="8"/>
  <c r="T13" i="8"/>
  <c r="P13" i="8"/>
  <c r="L13" i="8"/>
  <c r="I13" i="8"/>
  <c r="F13" i="8"/>
  <c r="AJ12" i="8"/>
  <c r="AF12" i="8"/>
  <c r="AA12" i="8"/>
  <c r="Z12" i="8"/>
  <c r="AB12" i="8" s="1"/>
  <c r="X12" i="8"/>
  <c r="AK12" i="8" s="1"/>
  <c r="T12" i="8"/>
  <c r="P12" i="8"/>
  <c r="L12" i="8"/>
  <c r="I12" i="8"/>
  <c r="F12" i="8"/>
  <c r="AJ11" i="8"/>
  <c r="AF11" i="8"/>
  <c r="AK11" i="8" s="1"/>
  <c r="AA11" i="8"/>
  <c r="Z11" i="8"/>
  <c r="AB11" i="8" s="1"/>
  <c r="X11" i="8"/>
  <c r="T11" i="8"/>
  <c r="Q11" i="8"/>
  <c r="P11" i="8"/>
  <c r="L11" i="8"/>
  <c r="M11" i="8" s="1"/>
  <c r="I11" i="8"/>
  <c r="F11" i="8"/>
  <c r="AJ10" i="8"/>
  <c r="AF10" i="8"/>
  <c r="AA10" i="8"/>
  <c r="Z10" i="8"/>
  <c r="AB10" i="8" s="1"/>
  <c r="AC10" i="8" s="1"/>
  <c r="X10" i="8"/>
  <c r="T10" i="8"/>
  <c r="U10" i="8" s="1"/>
  <c r="P10" i="8"/>
  <c r="Q10" i="8" s="1"/>
  <c r="L10" i="8"/>
  <c r="I10" i="8"/>
  <c r="F10" i="8"/>
  <c r="AJ9" i="8"/>
  <c r="AF9" i="8"/>
  <c r="AK9" i="8" s="1"/>
  <c r="AA9" i="8"/>
  <c r="Z9" i="8"/>
  <c r="X9" i="8"/>
  <c r="T9" i="8"/>
  <c r="U9" i="8" s="1"/>
  <c r="P9" i="8"/>
  <c r="L9" i="8"/>
  <c r="M9" i="8" s="1"/>
  <c r="I9" i="8"/>
  <c r="F9" i="8"/>
  <c r="AI74" i="7"/>
  <c r="AH74" i="7"/>
  <c r="AG74" i="7"/>
  <c r="AE74" i="7"/>
  <c r="AD74" i="7"/>
  <c r="AF74" i="7" s="1"/>
  <c r="AK74" i="7" s="1"/>
  <c r="X74" i="7"/>
  <c r="W74" i="7"/>
  <c r="V74" i="7"/>
  <c r="S74" i="7"/>
  <c r="R74" i="7"/>
  <c r="T74" i="7" s="1"/>
  <c r="O74" i="7"/>
  <c r="N74" i="7"/>
  <c r="P74" i="7" s="1"/>
  <c r="K74" i="7"/>
  <c r="J74" i="7"/>
  <c r="L74" i="7" s="1"/>
  <c r="H74" i="7"/>
  <c r="G74" i="7"/>
  <c r="E74" i="7"/>
  <c r="F74" i="7" s="1"/>
  <c r="D74" i="7"/>
  <c r="AI73" i="7"/>
  <c r="AH73" i="7"/>
  <c r="AG73" i="7"/>
  <c r="AE73" i="7"/>
  <c r="AF73" i="7" s="1"/>
  <c r="AD73" i="7"/>
  <c r="W73" i="7"/>
  <c r="X73" i="7" s="1"/>
  <c r="V73" i="7"/>
  <c r="S73" i="7"/>
  <c r="R73" i="7"/>
  <c r="T73" i="7" s="1"/>
  <c r="O73" i="7"/>
  <c r="N73" i="7"/>
  <c r="K73" i="7"/>
  <c r="AA73" i="7" s="1"/>
  <c r="J73" i="7"/>
  <c r="I73" i="7"/>
  <c r="H73" i="7"/>
  <c r="G73" i="7"/>
  <c r="E73" i="7"/>
  <c r="D73" i="7"/>
  <c r="AJ72" i="7"/>
  <c r="AF72" i="7"/>
  <c r="AA72" i="7"/>
  <c r="Z72" i="7"/>
  <c r="AB72" i="7" s="1"/>
  <c r="X72" i="7"/>
  <c r="U72" i="7"/>
  <c r="T72" i="7"/>
  <c r="P72" i="7"/>
  <c r="Q72" i="7" s="1"/>
  <c r="L72" i="7"/>
  <c r="I72" i="7"/>
  <c r="F72" i="7"/>
  <c r="AJ71" i="7"/>
  <c r="AF71" i="7"/>
  <c r="AA71" i="7"/>
  <c r="Z71" i="7"/>
  <c r="X71" i="7"/>
  <c r="U71" i="7"/>
  <c r="T71" i="7"/>
  <c r="P71" i="7"/>
  <c r="L71" i="7"/>
  <c r="I71" i="7"/>
  <c r="F71" i="7"/>
  <c r="AJ70" i="7"/>
  <c r="AF70" i="7"/>
  <c r="AA70" i="7"/>
  <c r="Z70" i="7"/>
  <c r="X70" i="7"/>
  <c r="AK70" i="7" s="1"/>
  <c r="T70" i="7"/>
  <c r="P70" i="7"/>
  <c r="M70" i="7"/>
  <c r="L70" i="7"/>
  <c r="I70" i="7"/>
  <c r="F70" i="7"/>
  <c r="AJ69" i="7"/>
  <c r="AF69" i="7"/>
  <c r="AA69" i="7"/>
  <c r="Z69" i="7"/>
  <c r="X69" i="7"/>
  <c r="T69" i="7"/>
  <c r="P69" i="7"/>
  <c r="Q69" i="7" s="1"/>
  <c r="L69" i="7"/>
  <c r="I69" i="7"/>
  <c r="F69" i="7"/>
  <c r="AJ68" i="7"/>
  <c r="AF68" i="7"/>
  <c r="AA68" i="7"/>
  <c r="Z68" i="7"/>
  <c r="AB68" i="7" s="1"/>
  <c r="AC68" i="7" s="1"/>
  <c r="X68" i="7"/>
  <c r="T68" i="7"/>
  <c r="P68" i="7"/>
  <c r="M68" i="7"/>
  <c r="L68" i="7"/>
  <c r="I68" i="7"/>
  <c r="F68" i="7"/>
  <c r="Q68" i="7" s="1"/>
  <c r="AI67" i="7"/>
  <c r="AH67" i="7"/>
  <c r="AG67" i="7"/>
  <c r="AF67" i="7"/>
  <c r="AK67" i="7" s="1"/>
  <c r="AE67" i="7"/>
  <c r="AD67" i="7"/>
  <c r="X67" i="7"/>
  <c r="W67" i="7"/>
  <c r="V67" i="7"/>
  <c r="S67" i="7"/>
  <c r="T67" i="7" s="1"/>
  <c r="R67" i="7"/>
  <c r="O67" i="7"/>
  <c r="N67" i="7"/>
  <c r="P67" i="7" s="1"/>
  <c r="K67" i="7"/>
  <c r="J67" i="7"/>
  <c r="Z67" i="7" s="1"/>
  <c r="H67" i="7"/>
  <c r="G67" i="7"/>
  <c r="I67" i="7" s="1"/>
  <c r="E67" i="7"/>
  <c r="D67" i="7"/>
  <c r="AJ66" i="7"/>
  <c r="AF66" i="7"/>
  <c r="AA66" i="7"/>
  <c r="Z66" i="7"/>
  <c r="AB66" i="7" s="1"/>
  <c r="X66" i="7"/>
  <c r="T66" i="7"/>
  <c r="P66" i="7"/>
  <c r="L66" i="7"/>
  <c r="I66" i="7"/>
  <c r="F66" i="7"/>
  <c r="AJ65" i="7"/>
  <c r="AF65" i="7"/>
  <c r="AA65" i="7"/>
  <c r="Z65" i="7"/>
  <c r="AB65" i="7" s="1"/>
  <c r="X65" i="7"/>
  <c r="T65" i="7"/>
  <c r="U65" i="7" s="1"/>
  <c r="P65" i="7"/>
  <c r="Q65" i="7" s="1"/>
  <c r="L65" i="7"/>
  <c r="M65" i="7" s="1"/>
  <c r="I65" i="7"/>
  <c r="F65" i="7"/>
  <c r="AJ64" i="7"/>
  <c r="AF64" i="7"/>
  <c r="AA64" i="7"/>
  <c r="Z64" i="7"/>
  <c r="AB64" i="7" s="1"/>
  <c r="AC64" i="7" s="1"/>
  <c r="X64" i="7"/>
  <c r="AK64" i="7" s="1"/>
  <c r="T64" i="7"/>
  <c r="U64" i="7" s="1"/>
  <c r="P64" i="7"/>
  <c r="L64" i="7"/>
  <c r="I64" i="7"/>
  <c r="F64" i="7"/>
  <c r="AJ63" i="7"/>
  <c r="AF63" i="7"/>
  <c r="AA63" i="7"/>
  <c r="Z63" i="7"/>
  <c r="X63" i="7"/>
  <c r="AK63" i="7" s="1"/>
  <c r="T63" i="7"/>
  <c r="P63" i="7"/>
  <c r="L63" i="7"/>
  <c r="M63" i="7" s="1"/>
  <c r="I63" i="7"/>
  <c r="F63" i="7"/>
  <c r="AJ62" i="7"/>
  <c r="AF62" i="7"/>
  <c r="AA62" i="7"/>
  <c r="Z62" i="7"/>
  <c r="AB62" i="7" s="1"/>
  <c r="X62" i="7"/>
  <c r="AK62" i="7" s="1"/>
  <c r="T62" i="7"/>
  <c r="P62" i="7"/>
  <c r="Q62" i="7" s="1"/>
  <c r="L62" i="7"/>
  <c r="I62" i="7"/>
  <c r="Y62" i="7" s="1"/>
  <c r="F62" i="7"/>
  <c r="AI61" i="7"/>
  <c r="AH61" i="7"/>
  <c r="AJ61" i="7" s="1"/>
  <c r="AG61" i="7"/>
  <c r="AE61" i="7"/>
  <c r="AD61" i="7"/>
  <c r="W61" i="7"/>
  <c r="V61" i="7"/>
  <c r="X61" i="7" s="1"/>
  <c r="S61" i="7"/>
  <c r="R61" i="7"/>
  <c r="O61" i="7"/>
  <c r="N61" i="7"/>
  <c r="P61" i="7" s="1"/>
  <c r="K61" i="7"/>
  <c r="AA61" i="7" s="1"/>
  <c r="J61" i="7"/>
  <c r="L61" i="7" s="1"/>
  <c r="H61" i="7"/>
  <c r="G61" i="7"/>
  <c r="I61" i="7" s="1"/>
  <c r="E61" i="7"/>
  <c r="D61" i="7"/>
  <c r="F61" i="7" s="1"/>
  <c r="AJ60" i="7"/>
  <c r="AF60" i="7"/>
  <c r="AA60" i="7"/>
  <c r="Z60" i="7"/>
  <c r="AB60" i="7" s="1"/>
  <c r="X60" i="7"/>
  <c r="AK60" i="7" s="1"/>
  <c r="T60" i="7"/>
  <c r="P60" i="7"/>
  <c r="L60" i="7"/>
  <c r="I60" i="7"/>
  <c r="F60" i="7"/>
  <c r="M60" i="7" s="1"/>
  <c r="AJ59" i="7"/>
  <c r="AF59" i="7"/>
  <c r="AA59" i="7"/>
  <c r="Z59" i="7"/>
  <c r="AB59" i="7" s="1"/>
  <c r="X59" i="7"/>
  <c r="T59" i="7"/>
  <c r="P59" i="7"/>
  <c r="L59" i="7"/>
  <c r="I59" i="7"/>
  <c r="F59" i="7"/>
  <c r="AJ58" i="7"/>
  <c r="AF58" i="7"/>
  <c r="AA58" i="7"/>
  <c r="Z58" i="7"/>
  <c r="AB58" i="7" s="1"/>
  <c r="X58" i="7"/>
  <c r="T58" i="7"/>
  <c r="Q58" i="7"/>
  <c r="P58" i="7"/>
  <c r="L58" i="7"/>
  <c r="I58" i="7"/>
  <c r="F58" i="7"/>
  <c r="AJ57" i="7"/>
  <c r="AF57" i="7"/>
  <c r="AA57" i="7"/>
  <c r="Z57" i="7"/>
  <c r="AB57" i="7" s="1"/>
  <c r="AC57" i="7" s="1"/>
  <c r="X57" i="7"/>
  <c r="AK57" i="7" s="1"/>
  <c r="T57" i="7"/>
  <c r="U57" i="7" s="1"/>
  <c r="P57" i="7"/>
  <c r="L57" i="7"/>
  <c r="I57" i="7"/>
  <c r="F57" i="7"/>
  <c r="AJ56" i="7"/>
  <c r="AF56" i="7"/>
  <c r="AA56" i="7"/>
  <c r="AB56" i="7" s="1"/>
  <c r="Z56" i="7"/>
  <c r="X56" i="7"/>
  <c r="AK56" i="7" s="1"/>
  <c r="T56" i="7"/>
  <c r="P56" i="7"/>
  <c r="L56" i="7"/>
  <c r="I56" i="7"/>
  <c r="U56" i="7" s="1"/>
  <c r="F56" i="7"/>
  <c r="AJ55" i="7"/>
  <c r="AF55" i="7"/>
  <c r="AA55" i="7"/>
  <c r="Z55" i="7"/>
  <c r="AB55" i="7" s="1"/>
  <c r="X55" i="7"/>
  <c r="T55" i="7"/>
  <c r="P55" i="7"/>
  <c r="Q55" i="7" s="1"/>
  <c r="L55" i="7"/>
  <c r="I55" i="7"/>
  <c r="Y55" i="7" s="1"/>
  <c r="F55" i="7"/>
  <c r="AI54" i="7"/>
  <c r="AH54" i="7"/>
  <c r="AJ54" i="7" s="1"/>
  <c r="AG54" i="7"/>
  <c r="AE54" i="7"/>
  <c r="AD54" i="7"/>
  <c r="AF54" i="7" s="1"/>
  <c r="AK54" i="7" s="1"/>
  <c r="W54" i="7"/>
  <c r="V54" i="7"/>
  <c r="X54" i="7" s="1"/>
  <c r="S54" i="7"/>
  <c r="R54" i="7"/>
  <c r="T54" i="7" s="1"/>
  <c r="P54" i="7"/>
  <c r="O54" i="7"/>
  <c r="N54" i="7"/>
  <c r="K54" i="7"/>
  <c r="J54" i="7"/>
  <c r="L54" i="7" s="1"/>
  <c r="H54" i="7"/>
  <c r="G54" i="7"/>
  <c r="I54" i="7" s="1"/>
  <c r="E54" i="7"/>
  <c r="D54" i="7"/>
  <c r="F54" i="7" s="1"/>
  <c r="M54" i="7" s="1"/>
  <c r="AJ53" i="7"/>
  <c r="AF53" i="7"/>
  <c r="AA53" i="7"/>
  <c r="Z53" i="7"/>
  <c r="AB53" i="7" s="1"/>
  <c r="X53" i="7"/>
  <c r="AK53" i="7" s="1"/>
  <c r="T53" i="7"/>
  <c r="U53" i="7" s="1"/>
  <c r="P53" i="7"/>
  <c r="L53" i="7"/>
  <c r="I53" i="7"/>
  <c r="F53" i="7"/>
  <c r="AJ52" i="7"/>
  <c r="AF52" i="7"/>
  <c r="AA52" i="7"/>
  <c r="Z52" i="7"/>
  <c r="X52" i="7"/>
  <c r="T52" i="7"/>
  <c r="P52" i="7"/>
  <c r="L52" i="7"/>
  <c r="I52" i="7"/>
  <c r="F52" i="7"/>
  <c r="AJ51" i="7"/>
  <c r="AF51" i="7"/>
  <c r="AK51" i="7" s="1"/>
  <c r="AA51" i="7"/>
  <c r="Z51" i="7"/>
  <c r="AB51" i="7" s="1"/>
  <c r="X51" i="7"/>
  <c r="T51" i="7"/>
  <c r="P51" i="7"/>
  <c r="L51" i="7"/>
  <c r="I51" i="7"/>
  <c r="U51" i="7" s="1"/>
  <c r="F51" i="7"/>
  <c r="Q51" i="7" s="1"/>
  <c r="AJ50" i="7"/>
  <c r="AF50" i="7"/>
  <c r="AA50" i="7"/>
  <c r="Z50" i="7"/>
  <c r="X50" i="7"/>
  <c r="AK50" i="7" s="1"/>
  <c r="T50" i="7"/>
  <c r="U50" i="7" s="1"/>
  <c r="P50" i="7"/>
  <c r="L50" i="7"/>
  <c r="I50" i="7"/>
  <c r="F50" i="7"/>
  <c r="AJ49" i="7"/>
  <c r="AF49" i="7"/>
  <c r="AA49" i="7"/>
  <c r="AB49" i="7" s="1"/>
  <c r="Z49" i="7"/>
  <c r="X49" i="7"/>
  <c r="T49" i="7"/>
  <c r="P49" i="7"/>
  <c r="L49" i="7"/>
  <c r="M49" i="7" s="1"/>
  <c r="I49" i="7"/>
  <c r="Y49" i="7" s="1"/>
  <c r="F49" i="7"/>
  <c r="AI48" i="7"/>
  <c r="AH48" i="7"/>
  <c r="AJ48" i="7" s="1"/>
  <c r="AG48" i="7"/>
  <c r="AE48" i="7"/>
  <c r="AD48" i="7"/>
  <c r="W48" i="7"/>
  <c r="V48" i="7"/>
  <c r="S48" i="7"/>
  <c r="R48" i="7"/>
  <c r="T48" i="7" s="1"/>
  <c r="O48" i="7"/>
  <c r="N48" i="7"/>
  <c r="P48" i="7" s="1"/>
  <c r="K48" i="7"/>
  <c r="J48" i="7"/>
  <c r="L48" i="7" s="1"/>
  <c r="H48" i="7"/>
  <c r="G48" i="7"/>
  <c r="E48" i="7"/>
  <c r="D48" i="7"/>
  <c r="AJ47" i="7"/>
  <c r="AF47" i="7"/>
  <c r="AK47" i="7" s="1"/>
  <c r="AA47" i="7"/>
  <c r="AB47" i="7" s="1"/>
  <c r="Z47" i="7"/>
  <c r="X47" i="7"/>
  <c r="T47" i="7"/>
  <c r="U47" i="7" s="1"/>
  <c r="P47" i="7"/>
  <c r="L47" i="7"/>
  <c r="I47" i="7"/>
  <c r="Y47" i="7" s="1"/>
  <c r="F47" i="7"/>
  <c r="AJ46" i="7"/>
  <c r="AF46" i="7"/>
  <c r="AA46" i="7"/>
  <c r="Z46" i="7"/>
  <c r="X46" i="7"/>
  <c r="AK46" i="7" s="1"/>
  <c r="T46" i="7"/>
  <c r="U46" i="7" s="1"/>
  <c r="Q46" i="7"/>
  <c r="P46" i="7"/>
  <c r="L46" i="7"/>
  <c r="I46" i="7"/>
  <c r="F46" i="7"/>
  <c r="M46" i="7" s="1"/>
  <c r="AJ45" i="7"/>
  <c r="AF45" i="7"/>
  <c r="AB45" i="7"/>
  <c r="AA45" i="7"/>
  <c r="Z45" i="7"/>
  <c r="X45" i="7"/>
  <c r="T45" i="7"/>
  <c r="P45" i="7"/>
  <c r="L45" i="7"/>
  <c r="I45" i="7"/>
  <c r="F45" i="7"/>
  <c r="AJ44" i="7"/>
  <c r="AF44" i="7"/>
  <c r="AA44" i="7"/>
  <c r="Z44" i="7"/>
  <c r="AB44" i="7" s="1"/>
  <c r="X44" i="7"/>
  <c r="T44" i="7"/>
  <c r="U44" i="7" s="1"/>
  <c r="Q44" i="7"/>
  <c r="P44" i="7"/>
  <c r="L44" i="7"/>
  <c r="M44" i="7" s="1"/>
  <c r="I44" i="7"/>
  <c r="F44" i="7"/>
  <c r="AK43" i="7"/>
  <c r="AJ43" i="7"/>
  <c r="AF43" i="7"/>
  <c r="AA43" i="7"/>
  <c r="Z43" i="7"/>
  <c r="AB43" i="7" s="1"/>
  <c r="AC43" i="7" s="1"/>
  <c r="X43" i="7"/>
  <c r="T43" i="7"/>
  <c r="U43" i="7" s="1"/>
  <c r="P43" i="7"/>
  <c r="L43" i="7"/>
  <c r="I43" i="7"/>
  <c r="F43" i="7"/>
  <c r="AJ42" i="7"/>
  <c r="AF42" i="7"/>
  <c r="AA42" i="7"/>
  <c r="AB42" i="7" s="1"/>
  <c r="Z42" i="7"/>
  <c r="X42" i="7"/>
  <c r="AK42" i="7" s="1"/>
  <c r="T42" i="7"/>
  <c r="P42" i="7"/>
  <c r="L42" i="7"/>
  <c r="M42" i="7" s="1"/>
  <c r="I42" i="7"/>
  <c r="F42" i="7"/>
  <c r="AI41" i="7"/>
  <c r="AH41" i="7"/>
  <c r="AJ41" i="7" s="1"/>
  <c r="AG41" i="7"/>
  <c r="AE41" i="7"/>
  <c r="AD41" i="7"/>
  <c r="AF41" i="7" s="1"/>
  <c r="W41" i="7"/>
  <c r="V41" i="7"/>
  <c r="S41" i="7"/>
  <c r="R41" i="7"/>
  <c r="O41" i="7"/>
  <c r="N41" i="7"/>
  <c r="K41" i="7"/>
  <c r="J41" i="7"/>
  <c r="L41" i="7" s="1"/>
  <c r="H41" i="7"/>
  <c r="G41" i="7"/>
  <c r="E41" i="7"/>
  <c r="F41" i="7" s="1"/>
  <c r="D41" i="7"/>
  <c r="AJ40" i="7"/>
  <c r="AF40" i="7"/>
  <c r="AA40" i="7"/>
  <c r="Z40" i="7"/>
  <c r="AB40" i="7" s="1"/>
  <c r="X40" i="7"/>
  <c r="T40" i="7"/>
  <c r="P40" i="7"/>
  <c r="L40" i="7"/>
  <c r="I40" i="7"/>
  <c r="Y40" i="7" s="1"/>
  <c r="F40" i="7"/>
  <c r="M40" i="7" s="1"/>
  <c r="AJ39" i="7"/>
  <c r="AF39" i="7"/>
  <c r="AA39" i="7"/>
  <c r="Z39" i="7"/>
  <c r="AB39" i="7" s="1"/>
  <c r="X39" i="7"/>
  <c r="AK39" i="7" s="1"/>
  <c r="T39" i="7"/>
  <c r="U39" i="7" s="1"/>
  <c r="P39" i="7"/>
  <c r="Q39" i="7" s="1"/>
  <c r="L39" i="7"/>
  <c r="I39" i="7"/>
  <c r="F39" i="7"/>
  <c r="AJ38" i="7"/>
  <c r="AF38" i="7"/>
  <c r="AA38" i="7"/>
  <c r="Z38" i="7"/>
  <c r="AB38" i="7" s="1"/>
  <c r="X38" i="7"/>
  <c r="T38" i="7"/>
  <c r="P38" i="7"/>
  <c r="L38" i="7"/>
  <c r="I38" i="7"/>
  <c r="F38" i="7"/>
  <c r="AJ37" i="7"/>
  <c r="AF37" i="7"/>
  <c r="AA37" i="7"/>
  <c r="Z37" i="7"/>
  <c r="AB37" i="7" s="1"/>
  <c r="X37" i="7"/>
  <c r="U37" i="7"/>
  <c r="T37" i="7"/>
  <c r="P37" i="7"/>
  <c r="Q37" i="7" s="1"/>
  <c r="M37" i="7"/>
  <c r="L37" i="7"/>
  <c r="I37" i="7"/>
  <c r="F37" i="7"/>
  <c r="AI36" i="7"/>
  <c r="AH36" i="7"/>
  <c r="AJ36" i="7" s="1"/>
  <c r="AG36" i="7"/>
  <c r="AE36" i="7"/>
  <c r="AD36" i="7"/>
  <c r="W36" i="7"/>
  <c r="V36" i="7"/>
  <c r="S36" i="7"/>
  <c r="R36" i="7"/>
  <c r="T36" i="7" s="1"/>
  <c r="O36" i="7"/>
  <c r="N36" i="7"/>
  <c r="K36" i="7"/>
  <c r="J36" i="7"/>
  <c r="H36" i="7"/>
  <c r="G36" i="7"/>
  <c r="E36" i="7"/>
  <c r="D36" i="7"/>
  <c r="F36" i="7" s="1"/>
  <c r="AJ35" i="7"/>
  <c r="AF35" i="7"/>
  <c r="AK35" i="7" s="1"/>
  <c r="AA35" i="7"/>
  <c r="Z35" i="7"/>
  <c r="AB35" i="7" s="1"/>
  <c r="X35" i="7"/>
  <c r="T35" i="7"/>
  <c r="P35" i="7"/>
  <c r="Q35" i="7" s="1"/>
  <c r="L35" i="7"/>
  <c r="I35" i="7"/>
  <c r="F35" i="7"/>
  <c r="AJ34" i="7"/>
  <c r="AF34" i="7"/>
  <c r="AA34" i="7"/>
  <c r="Z34" i="7"/>
  <c r="X34" i="7"/>
  <c r="T34" i="7"/>
  <c r="Q34" i="7"/>
  <c r="P34" i="7"/>
  <c r="L34" i="7"/>
  <c r="M34" i="7" s="1"/>
  <c r="I34" i="7"/>
  <c r="F34" i="7"/>
  <c r="AJ33" i="7"/>
  <c r="AF33" i="7"/>
  <c r="AA33" i="7"/>
  <c r="Z33" i="7"/>
  <c r="AB33" i="7" s="1"/>
  <c r="X33" i="7"/>
  <c r="T33" i="7"/>
  <c r="U33" i="7" s="1"/>
  <c r="P33" i="7"/>
  <c r="L33" i="7"/>
  <c r="I33" i="7"/>
  <c r="F33" i="7"/>
  <c r="M33" i="7" s="1"/>
  <c r="AJ32" i="7"/>
  <c r="AF32" i="7"/>
  <c r="AA32" i="7"/>
  <c r="AB32" i="7" s="1"/>
  <c r="AC32" i="7" s="1"/>
  <c r="Z32" i="7"/>
  <c r="X32" i="7"/>
  <c r="T32" i="7"/>
  <c r="U32" i="7" s="1"/>
  <c r="Q32" i="7"/>
  <c r="P32" i="7"/>
  <c r="L32" i="7"/>
  <c r="I32" i="7"/>
  <c r="F32" i="7"/>
  <c r="M32" i="7" s="1"/>
  <c r="AJ31" i="7"/>
  <c r="AF31" i="7"/>
  <c r="AK31" i="7" s="1"/>
  <c r="AA31" i="7"/>
  <c r="Z31" i="7"/>
  <c r="X31" i="7"/>
  <c r="T31" i="7"/>
  <c r="P31" i="7"/>
  <c r="L31" i="7"/>
  <c r="I31" i="7"/>
  <c r="F31" i="7"/>
  <c r="Q31" i="7" s="1"/>
  <c r="AI30" i="7"/>
  <c r="AH30" i="7"/>
  <c r="AJ30" i="7" s="1"/>
  <c r="AG30" i="7"/>
  <c r="AE30" i="7"/>
  <c r="AD30" i="7"/>
  <c r="W30" i="7"/>
  <c r="V30" i="7"/>
  <c r="S30" i="7"/>
  <c r="R30" i="7"/>
  <c r="T30" i="7" s="1"/>
  <c r="O30" i="7"/>
  <c r="N30" i="7"/>
  <c r="K30" i="7"/>
  <c r="AA30" i="7" s="1"/>
  <c r="J30" i="7"/>
  <c r="H30" i="7"/>
  <c r="G30" i="7"/>
  <c r="E30" i="7"/>
  <c r="D30" i="7"/>
  <c r="F30" i="7" s="1"/>
  <c r="AJ29" i="7"/>
  <c r="AF29" i="7"/>
  <c r="AA29" i="7"/>
  <c r="Z29" i="7"/>
  <c r="X29" i="7"/>
  <c r="AK29" i="7" s="1"/>
  <c r="T29" i="7"/>
  <c r="P29" i="7"/>
  <c r="Q29" i="7" s="1"/>
  <c r="M29" i="7"/>
  <c r="L29" i="7"/>
  <c r="I29" i="7"/>
  <c r="F29" i="7"/>
  <c r="AJ28" i="7"/>
  <c r="AF28" i="7"/>
  <c r="AK28" i="7" s="1"/>
  <c r="AA28" i="7"/>
  <c r="Z28" i="7"/>
  <c r="AB28" i="7" s="1"/>
  <c r="X28" i="7"/>
  <c r="T28" i="7"/>
  <c r="P28" i="7"/>
  <c r="L28" i="7"/>
  <c r="I28" i="7"/>
  <c r="F28" i="7"/>
  <c r="AJ27" i="7"/>
  <c r="AF27" i="7"/>
  <c r="AA27" i="7"/>
  <c r="Z27" i="7"/>
  <c r="AB27" i="7" s="1"/>
  <c r="AC27" i="7" s="1"/>
  <c r="X27" i="7"/>
  <c r="U27" i="7"/>
  <c r="T27" i="7"/>
  <c r="P27" i="7"/>
  <c r="Q27" i="7" s="1"/>
  <c r="L27" i="7"/>
  <c r="I27" i="7"/>
  <c r="F27" i="7"/>
  <c r="M27" i="7" s="1"/>
  <c r="AJ26" i="7"/>
  <c r="AF26" i="7"/>
  <c r="AK26" i="7" s="1"/>
  <c r="AB26" i="7"/>
  <c r="AA26" i="7"/>
  <c r="Z26" i="7"/>
  <c r="X26" i="7"/>
  <c r="T26" i="7"/>
  <c r="P26" i="7"/>
  <c r="L26" i="7"/>
  <c r="I26" i="7"/>
  <c r="Y26" i="7" s="1"/>
  <c r="F26" i="7"/>
  <c r="M26" i="7" s="1"/>
  <c r="AI25" i="7"/>
  <c r="AH25" i="7"/>
  <c r="AJ25" i="7" s="1"/>
  <c r="AG25" i="7"/>
  <c r="AE25" i="7"/>
  <c r="AD25" i="7"/>
  <c r="W25" i="7"/>
  <c r="V25" i="7"/>
  <c r="S25" i="7"/>
  <c r="R25" i="7"/>
  <c r="O25" i="7"/>
  <c r="N25" i="7"/>
  <c r="P25" i="7" s="1"/>
  <c r="K25" i="7"/>
  <c r="J25" i="7"/>
  <c r="L25" i="7" s="1"/>
  <c r="I25" i="7"/>
  <c r="H25" i="7"/>
  <c r="G25" i="7"/>
  <c r="E25" i="7"/>
  <c r="D25" i="7"/>
  <c r="AJ24" i="7"/>
  <c r="AF24" i="7"/>
  <c r="AA24" i="7"/>
  <c r="Z24" i="7"/>
  <c r="AB24" i="7" s="1"/>
  <c r="X24" i="7"/>
  <c r="T24" i="7"/>
  <c r="U24" i="7" s="1"/>
  <c r="Q24" i="7"/>
  <c r="P24" i="7"/>
  <c r="M24" i="7"/>
  <c r="L24" i="7"/>
  <c r="I24" i="7"/>
  <c r="F24" i="7"/>
  <c r="AJ23" i="7"/>
  <c r="AF23" i="7"/>
  <c r="AA23" i="7"/>
  <c r="Z23" i="7"/>
  <c r="AB23" i="7" s="1"/>
  <c r="AC23" i="7" s="1"/>
  <c r="X23" i="7"/>
  <c r="AK23" i="7" s="1"/>
  <c r="T23" i="7"/>
  <c r="U23" i="7" s="1"/>
  <c r="P23" i="7"/>
  <c r="L23" i="7"/>
  <c r="I23" i="7"/>
  <c r="F23" i="7"/>
  <c r="AJ22" i="7"/>
  <c r="AF22" i="7"/>
  <c r="AA22" i="7"/>
  <c r="Z22" i="7"/>
  <c r="X22" i="7"/>
  <c r="AK22" i="7" s="1"/>
  <c r="T22" i="7"/>
  <c r="Q22" i="7"/>
  <c r="P22" i="7"/>
  <c r="M22" i="7"/>
  <c r="L22" i="7"/>
  <c r="I22" i="7"/>
  <c r="F22" i="7"/>
  <c r="AJ21" i="7"/>
  <c r="AF21" i="7"/>
  <c r="AK21" i="7" s="1"/>
  <c r="AA21" i="7"/>
  <c r="Z21" i="7"/>
  <c r="AB21" i="7" s="1"/>
  <c r="X21" i="7"/>
  <c r="T21" i="7"/>
  <c r="P21" i="7"/>
  <c r="L21" i="7"/>
  <c r="I21" i="7"/>
  <c r="F21" i="7"/>
  <c r="M21" i="7" s="1"/>
  <c r="AJ20" i="7"/>
  <c r="AF20" i="7"/>
  <c r="AA20" i="7"/>
  <c r="Z20" i="7"/>
  <c r="X20" i="7"/>
  <c r="T20" i="7"/>
  <c r="U20" i="7" s="1"/>
  <c r="P20" i="7"/>
  <c r="Q20" i="7" s="1"/>
  <c r="M20" i="7"/>
  <c r="L20" i="7"/>
  <c r="I20" i="7"/>
  <c r="F20" i="7"/>
  <c r="AJ19" i="7"/>
  <c r="AF19" i="7"/>
  <c r="AK19" i="7" s="1"/>
  <c r="AB19" i="7"/>
  <c r="AA19" i="7"/>
  <c r="Z19" i="7"/>
  <c r="X19" i="7"/>
  <c r="T19" i="7"/>
  <c r="P19" i="7"/>
  <c r="L19" i="7"/>
  <c r="I19" i="7"/>
  <c r="Y19" i="7" s="1"/>
  <c r="F19" i="7"/>
  <c r="M19" i="7" s="1"/>
  <c r="AJ18" i="7"/>
  <c r="AF18" i="7"/>
  <c r="AA18" i="7"/>
  <c r="AB18" i="7" s="1"/>
  <c r="AC18" i="7" s="1"/>
  <c r="Z18" i="7"/>
  <c r="X18" i="7"/>
  <c r="AK18" i="7" s="1"/>
  <c r="U18" i="7"/>
  <c r="T18" i="7"/>
  <c r="P18" i="7"/>
  <c r="L18" i="7"/>
  <c r="I18" i="7"/>
  <c r="F18" i="7"/>
  <c r="AJ17" i="7"/>
  <c r="AF17" i="7"/>
  <c r="AK17" i="7" s="1"/>
  <c r="AA17" i="7"/>
  <c r="Z17" i="7"/>
  <c r="X17" i="7"/>
  <c r="T17" i="7"/>
  <c r="P17" i="7"/>
  <c r="L17" i="7"/>
  <c r="I17" i="7"/>
  <c r="Y17" i="7" s="1"/>
  <c r="F17" i="7"/>
  <c r="Q17" i="7" s="1"/>
  <c r="AI16" i="7"/>
  <c r="AH16" i="7"/>
  <c r="AJ16" i="7" s="1"/>
  <c r="AG16" i="7"/>
  <c r="AE16" i="7"/>
  <c r="AD16" i="7"/>
  <c r="AF16" i="7" s="1"/>
  <c r="W16" i="7"/>
  <c r="V16" i="7"/>
  <c r="X16" i="7" s="1"/>
  <c r="S16" i="7"/>
  <c r="R16" i="7"/>
  <c r="T16" i="7" s="1"/>
  <c r="O16" i="7"/>
  <c r="N16" i="7"/>
  <c r="P16" i="7" s="1"/>
  <c r="K16" i="7"/>
  <c r="J16" i="7"/>
  <c r="L16" i="7" s="1"/>
  <c r="H16" i="7"/>
  <c r="G16" i="7"/>
  <c r="I16" i="7" s="1"/>
  <c r="E16" i="7"/>
  <c r="D16" i="7"/>
  <c r="F16" i="7" s="1"/>
  <c r="AJ15" i="7"/>
  <c r="AF15" i="7"/>
  <c r="AA15" i="7"/>
  <c r="Z15" i="7"/>
  <c r="X15" i="7"/>
  <c r="AK15" i="7" s="1"/>
  <c r="T15" i="7"/>
  <c r="Q15" i="7"/>
  <c r="P15" i="7"/>
  <c r="L15" i="7"/>
  <c r="I15" i="7"/>
  <c r="F15" i="7"/>
  <c r="M15" i="7" s="1"/>
  <c r="AJ14" i="7"/>
  <c r="AF14" i="7"/>
  <c r="AK14" i="7" s="1"/>
  <c r="AA14" i="7"/>
  <c r="Z14" i="7"/>
  <c r="X14" i="7"/>
  <c r="T14" i="7"/>
  <c r="P14" i="7"/>
  <c r="L14" i="7"/>
  <c r="I14" i="7"/>
  <c r="Y14" i="7" s="1"/>
  <c r="F14" i="7"/>
  <c r="AJ13" i="7"/>
  <c r="AF13" i="7"/>
  <c r="AA13" i="7"/>
  <c r="Z13" i="7"/>
  <c r="X13" i="7"/>
  <c r="T13" i="7"/>
  <c r="P13" i="7"/>
  <c r="L13" i="7"/>
  <c r="I13" i="7"/>
  <c r="F13" i="7"/>
  <c r="M13" i="7" s="1"/>
  <c r="AJ12" i="7"/>
  <c r="AF12" i="7"/>
  <c r="AA12" i="7"/>
  <c r="Z12" i="7"/>
  <c r="AB12" i="7" s="1"/>
  <c r="X12" i="7"/>
  <c r="T12" i="7"/>
  <c r="P12" i="7"/>
  <c r="L12" i="7"/>
  <c r="I12" i="7"/>
  <c r="Y12" i="7" s="1"/>
  <c r="F12" i="7"/>
  <c r="M12" i="7" s="1"/>
  <c r="AJ11" i="7"/>
  <c r="AF11" i="7"/>
  <c r="AA11" i="7"/>
  <c r="Z11" i="7"/>
  <c r="AB11" i="7" s="1"/>
  <c r="AC11" i="7" s="1"/>
  <c r="X11" i="7"/>
  <c r="AK11" i="7" s="1"/>
  <c r="U11" i="7"/>
  <c r="T11" i="7"/>
  <c r="P11" i="7"/>
  <c r="Q11" i="7" s="1"/>
  <c r="L11" i="7"/>
  <c r="I11" i="7"/>
  <c r="F11" i="7"/>
  <c r="AI10" i="7"/>
  <c r="AH10" i="7"/>
  <c r="AG10" i="7"/>
  <c r="AE10" i="7"/>
  <c r="AD10" i="7"/>
  <c r="W10" i="7"/>
  <c r="V10" i="7"/>
  <c r="X10" i="7" s="1"/>
  <c r="S10" i="7"/>
  <c r="R10" i="7"/>
  <c r="O10" i="7"/>
  <c r="N10" i="7"/>
  <c r="P10" i="7" s="1"/>
  <c r="K10" i="7"/>
  <c r="AA10" i="7" s="1"/>
  <c r="J10" i="7"/>
  <c r="Z10" i="7" s="1"/>
  <c r="H10" i="7"/>
  <c r="G10" i="7"/>
  <c r="I10" i="7" s="1"/>
  <c r="E10" i="7"/>
  <c r="F10" i="7" s="1"/>
  <c r="D10" i="7"/>
  <c r="AJ9" i="7"/>
  <c r="AF9" i="7"/>
  <c r="AA9" i="7"/>
  <c r="Z9" i="7"/>
  <c r="X9" i="7"/>
  <c r="T9" i="7"/>
  <c r="P9" i="7"/>
  <c r="L9" i="7"/>
  <c r="I9" i="7"/>
  <c r="F9" i="7"/>
  <c r="AI23" i="6"/>
  <c r="AH23" i="6"/>
  <c r="AJ23" i="6" s="1"/>
  <c r="AG23" i="6"/>
  <c r="AE23" i="6"/>
  <c r="AD23" i="6"/>
  <c r="W23" i="6"/>
  <c r="V23" i="6"/>
  <c r="S23" i="6"/>
  <c r="R23" i="6"/>
  <c r="O23" i="6"/>
  <c r="N23" i="6"/>
  <c r="K23" i="6"/>
  <c r="J23" i="6"/>
  <c r="H23" i="6"/>
  <c r="G23" i="6"/>
  <c r="E23" i="6"/>
  <c r="D23" i="6"/>
  <c r="F23" i="6" s="1"/>
  <c r="AI22" i="6"/>
  <c r="AH22" i="6"/>
  <c r="AJ22" i="6" s="1"/>
  <c r="AG22" i="6"/>
  <c r="AE22" i="6"/>
  <c r="AD22" i="6"/>
  <c r="W22" i="6"/>
  <c r="V22" i="6"/>
  <c r="X22" i="6" s="1"/>
  <c r="S22" i="6"/>
  <c r="R22" i="6"/>
  <c r="T22" i="6" s="1"/>
  <c r="O22" i="6"/>
  <c r="N22" i="6"/>
  <c r="P22" i="6" s="1"/>
  <c r="K22" i="6"/>
  <c r="J22" i="6"/>
  <c r="Z22" i="6" s="1"/>
  <c r="I22" i="6"/>
  <c r="H22" i="6"/>
  <c r="G22" i="6"/>
  <c r="E22" i="6"/>
  <c r="D22" i="6"/>
  <c r="AJ21" i="6"/>
  <c r="AF21" i="6"/>
  <c r="AA21" i="6"/>
  <c r="Z21" i="6"/>
  <c r="AB21" i="6" s="1"/>
  <c r="X21" i="6"/>
  <c r="T21" i="6"/>
  <c r="P21" i="6"/>
  <c r="L21" i="6"/>
  <c r="I21" i="6"/>
  <c r="Y21" i="6" s="1"/>
  <c r="F21" i="6"/>
  <c r="M21" i="6" s="1"/>
  <c r="AJ20" i="6"/>
  <c r="AF20" i="6"/>
  <c r="AA20" i="6"/>
  <c r="Z20" i="6"/>
  <c r="AB20" i="6" s="1"/>
  <c r="X20" i="6"/>
  <c r="AK20" i="6" s="1"/>
  <c r="T20" i="6"/>
  <c r="U20" i="6" s="1"/>
  <c r="P20" i="6"/>
  <c r="L20" i="6"/>
  <c r="I20" i="6"/>
  <c r="F20" i="6"/>
  <c r="AJ19" i="6"/>
  <c r="AF19" i="6"/>
  <c r="AA19" i="6"/>
  <c r="Z19" i="6"/>
  <c r="AB19" i="6" s="1"/>
  <c r="X19" i="6"/>
  <c r="AK19" i="6" s="1"/>
  <c r="T19" i="6"/>
  <c r="P19" i="6"/>
  <c r="L19" i="6"/>
  <c r="I19" i="6"/>
  <c r="F19" i="6"/>
  <c r="Q19" i="6" s="1"/>
  <c r="AJ18" i="6"/>
  <c r="AF18" i="6"/>
  <c r="AA18" i="6"/>
  <c r="Z18" i="6"/>
  <c r="AB18" i="6" s="1"/>
  <c r="X18" i="6"/>
  <c r="T18" i="6"/>
  <c r="P18" i="6"/>
  <c r="Q18" i="6" s="1"/>
  <c r="L18" i="6"/>
  <c r="M18" i="6" s="1"/>
  <c r="I18" i="6"/>
  <c r="F18" i="6"/>
  <c r="AI17" i="6"/>
  <c r="AH17" i="6"/>
  <c r="AG17" i="6"/>
  <c r="AE17" i="6"/>
  <c r="AD17" i="6"/>
  <c r="W17" i="6"/>
  <c r="V17" i="6"/>
  <c r="S17" i="6"/>
  <c r="R17" i="6"/>
  <c r="T17" i="6" s="1"/>
  <c r="O17" i="6"/>
  <c r="N17" i="6"/>
  <c r="K17" i="6"/>
  <c r="AA17" i="6" s="1"/>
  <c r="J17" i="6"/>
  <c r="L17" i="6" s="1"/>
  <c r="H17" i="6"/>
  <c r="G17" i="6"/>
  <c r="I17" i="6" s="1"/>
  <c r="E17" i="6"/>
  <c r="D17" i="6"/>
  <c r="F17" i="6" s="1"/>
  <c r="AJ16" i="6"/>
  <c r="AF16" i="6"/>
  <c r="AK16" i="6" s="1"/>
  <c r="AB16" i="6"/>
  <c r="AC16" i="6" s="1"/>
  <c r="AA16" i="6"/>
  <c r="Z16" i="6"/>
  <c r="X16" i="6"/>
  <c r="T16" i="6"/>
  <c r="P16" i="6"/>
  <c r="L16" i="6"/>
  <c r="I16" i="6"/>
  <c r="F16" i="6"/>
  <c r="Q16" i="6" s="1"/>
  <c r="AJ15" i="6"/>
  <c r="AF15" i="6"/>
  <c r="AA15" i="6"/>
  <c r="Z15" i="6"/>
  <c r="X15" i="6"/>
  <c r="AK15" i="6" s="1"/>
  <c r="T15" i="6"/>
  <c r="P15" i="6"/>
  <c r="Q15" i="6" s="1"/>
  <c r="L15" i="6"/>
  <c r="I15" i="6"/>
  <c r="Y15" i="6" s="1"/>
  <c r="F15" i="6"/>
  <c r="AJ14" i="6"/>
  <c r="AF14" i="6"/>
  <c r="AK14" i="6" s="1"/>
  <c r="AA14" i="6"/>
  <c r="Z14" i="6"/>
  <c r="X14" i="6"/>
  <c r="T14" i="6"/>
  <c r="P14" i="6"/>
  <c r="L14" i="6"/>
  <c r="I14" i="6"/>
  <c r="Y14" i="6" s="1"/>
  <c r="F14" i="6"/>
  <c r="M14" i="6" s="1"/>
  <c r="AJ13" i="6"/>
  <c r="AF13" i="6"/>
  <c r="AA13" i="6"/>
  <c r="Z13" i="6"/>
  <c r="X13" i="6"/>
  <c r="AK13" i="6" s="1"/>
  <c r="T13" i="6"/>
  <c r="P13" i="6"/>
  <c r="L13" i="6"/>
  <c r="I13" i="6"/>
  <c r="U13" i="6" s="1"/>
  <c r="F13" i="6"/>
  <c r="Q13" i="6" s="1"/>
  <c r="AI12" i="6"/>
  <c r="AH12" i="6"/>
  <c r="AJ12" i="6" s="1"/>
  <c r="AG12" i="6"/>
  <c r="AE12" i="6"/>
  <c r="AD12" i="6"/>
  <c r="W12" i="6"/>
  <c r="V12" i="6"/>
  <c r="S12" i="6"/>
  <c r="R12" i="6"/>
  <c r="O12" i="6"/>
  <c r="N12" i="6"/>
  <c r="P12" i="6" s="1"/>
  <c r="K12" i="6"/>
  <c r="AA12" i="6" s="1"/>
  <c r="J12" i="6"/>
  <c r="H12" i="6"/>
  <c r="G12" i="6"/>
  <c r="E12" i="6"/>
  <c r="D12" i="6"/>
  <c r="AJ11" i="6"/>
  <c r="AF11" i="6"/>
  <c r="AA11" i="6"/>
  <c r="Z11" i="6"/>
  <c r="AB11" i="6" s="1"/>
  <c r="AC11" i="6" s="1"/>
  <c r="X11" i="6"/>
  <c r="T11" i="6"/>
  <c r="U11" i="6" s="1"/>
  <c r="P11" i="6"/>
  <c r="Q11" i="6" s="1"/>
  <c r="L11" i="6"/>
  <c r="I11" i="6"/>
  <c r="F11" i="6"/>
  <c r="AJ10" i="6"/>
  <c r="AF10" i="6"/>
  <c r="AA10" i="6"/>
  <c r="Z10" i="6"/>
  <c r="X10" i="6"/>
  <c r="T10" i="6"/>
  <c r="U10" i="6" s="1"/>
  <c r="P10" i="6"/>
  <c r="L10" i="6"/>
  <c r="I10" i="6"/>
  <c r="Y10" i="6" s="1"/>
  <c r="F10" i="6"/>
  <c r="Q10" i="6" s="1"/>
  <c r="AJ9" i="6"/>
  <c r="AF9" i="6"/>
  <c r="AA9" i="6"/>
  <c r="AB9" i="6" s="1"/>
  <c r="AC9" i="6" s="1"/>
  <c r="Z9" i="6"/>
  <c r="X9" i="6"/>
  <c r="U9" i="6"/>
  <c r="T9" i="6"/>
  <c r="P9" i="6"/>
  <c r="L9" i="6"/>
  <c r="I9" i="6"/>
  <c r="F9" i="6"/>
  <c r="Q9" i="6" s="1"/>
  <c r="AI37" i="5"/>
  <c r="AH37" i="5"/>
  <c r="AJ37" i="5" s="1"/>
  <c r="AG37" i="5"/>
  <c r="AE37" i="5"/>
  <c r="AD37" i="5"/>
  <c r="W37" i="5"/>
  <c r="V37" i="5"/>
  <c r="S37" i="5"/>
  <c r="R37" i="5"/>
  <c r="T37" i="5" s="1"/>
  <c r="O37" i="5"/>
  <c r="N37" i="5"/>
  <c r="P37" i="5" s="1"/>
  <c r="K37" i="5"/>
  <c r="AA37" i="5" s="1"/>
  <c r="J37" i="5"/>
  <c r="L37" i="5" s="1"/>
  <c r="H37" i="5"/>
  <c r="G37" i="5"/>
  <c r="E37" i="5"/>
  <c r="F37" i="5" s="1"/>
  <c r="D37" i="5"/>
  <c r="AI36" i="5"/>
  <c r="AH36" i="5"/>
  <c r="AJ36" i="5" s="1"/>
  <c r="AG36" i="5"/>
  <c r="AE36" i="5"/>
  <c r="AD36" i="5"/>
  <c r="AF36" i="5" s="1"/>
  <c r="W36" i="5"/>
  <c r="V36" i="5"/>
  <c r="X36" i="5" s="1"/>
  <c r="S36" i="5"/>
  <c r="R36" i="5"/>
  <c r="T36" i="5" s="1"/>
  <c r="O36" i="5"/>
  <c r="N36" i="5"/>
  <c r="P36" i="5" s="1"/>
  <c r="K36" i="5"/>
  <c r="AA36" i="5" s="1"/>
  <c r="J36" i="5"/>
  <c r="Z36" i="5" s="1"/>
  <c r="H36" i="5"/>
  <c r="I36" i="5" s="1"/>
  <c r="G36" i="5"/>
  <c r="E36" i="5"/>
  <c r="D36" i="5"/>
  <c r="F36" i="5" s="1"/>
  <c r="AJ35" i="5"/>
  <c r="AF35" i="5"/>
  <c r="AK35" i="5" s="1"/>
  <c r="AA35" i="5"/>
  <c r="Z35" i="5"/>
  <c r="X35" i="5"/>
  <c r="T35" i="5"/>
  <c r="P35" i="5"/>
  <c r="L35" i="5"/>
  <c r="M35" i="5" s="1"/>
  <c r="I35" i="5"/>
  <c r="F35" i="5"/>
  <c r="Q35" i="5" s="1"/>
  <c r="AJ34" i="5"/>
  <c r="AF34" i="5"/>
  <c r="AA34" i="5"/>
  <c r="Z34" i="5"/>
  <c r="AB34" i="5" s="1"/>
  <c r="X34" i="5"/>
  <c r="T34" i="5"/>
  <c r="U34" i="5" s="1"/>
  <c r="P34" i="5"/>
  <c r="L34" i="5"/>
  <c r="M34" i="5" s="1"/>
  <c r="I34" i="5"/>
  <c r="F34" i="5"/>
  <c r="AJ33" i="5"/>
  <c r="AF33" i="5"/>
  <c r="AA33" i="5"/>
  <c r="Z33" i="5"/>
  <c r="X33" i="5"/>
  <c r="AK33" i="5" s="1"/>
  <c r="T33" i="5"/>
  <c r="P33" i="5"/>
  <c r="L33" i="5"/>
  <c r="M33" i="5" s="1"/>
  <c r="I33" i="5"/>
  <c r="F33" i="5"/>
  <c r="AJ32" i="5"/>
  <c r="AF32" i="5"/>
  <c r="AA32" i="5"/>
  <c r="Z32" i="5"/>
  <c r="AB32" i="5" s="1"/>
  <c r="AC32" i="5" s="1"/>
  <c r="X32" i="5"/>
  <c r="AK32" i="5" s="1"/>
  <c r="T32" i="5"/>
  <c r="P32" i="5"/>
  <c r="Q32" i="5" s="1"/>
  <c r="L32" i="5"/>
  <c r="I32" i="5"/>
  <c r="F32" i="5"/>
  <c r="M32" i="5" s="1"/>
  <c r="AJ31" i="5"/>
  <c r="AF31" i="5"/>
  <c r="AK31" i="5" s="1"/>
  <c r="AA31" i="5"/>
  <c r="Z31" i="5"/>
  <c r="X31" i="5"/>
  <c r="T31" i="5"/>
  <c r="Q31" i="5"/>
  <c r="P31" i="5"/>
  <c r="L31" i="5"/>
  <c r="M31" i="5" s="1"/>
  <c r="I31" i="5"/>
  <c r="Y31" i="5" s="1"/>
  <c r="F31" i="5"/>
  <c r="AI30" i="5"/>
  <c r="AJ30" i="5" s="1"/>
  <c r="AH30" i="5"/>
  <c r="AG30" i="5"/>
  <c r="AE30" i="5"/>
  <c r="AD30" i="5"/>
  <c r="W30" i="5"/>
  <c r="V30" i="5"/>
  <c r="S30" i="5"/>
  <c r="T30" i="5" s="1"/>
  <c r="R30" i="5"/>
  <c r="O30" i="5"/>
  <c r="N30" i="5"/>
  <c r="K30" i="5"/>
  <c r="J30" i="5"/>
  <c r="H30" i="5"/>
  <c r="G30" i="5"/>
  <c r="E30" i="5"/>
  <c r="D30" i="5"/>
  <c r="F30" i="5" s="1"/>
  <c r="AJ29" i="5"/>
  <c r="AF29" i="5"/>
  <c r="AA29" i="5"/>
  <c r="AB29" i="5" s="1"/>
  <c r="Z29" i="5"/>
  <c r="X29" i="5"/>
  <c r="AK29" i="5" s="1"/>
  <c r="T29" i="5"/>
  <c r="P29" i="5"/>
  <c r="L29" i="5"/>
  <c r="I29" i="5"/>
  <c r="F29" i="5"/>
  <c r="Q29" i="5" s="1"/>
  <c r="AJ28" i="5"/>
  <c r="AF28" i="5"/>
  <c r="AK28" i="5" s="1"/>
  <c r="AA28" i="5"/>
  <c r="Z28" i="5"/>
  <c r="X28" i="5"/>
  <c r="T28" i="5"/>
  <c r="P28" i="5"/>
  <c r="L28" i="5"/>
  <c r="I28" i="5"/>
  <c r="U28" i="5" s="1"/>
  <c r="F28" i="5"/>
  <c r="Q28" i="5" s="1"/>
  <c r="AJ27" i="5"/>
  <c r="AF27" i="5"/>
  <c r="AK27" i="5" s="1"/>
  <c r="AA27" i="5"/>
  <c r="Z27" i="5"/>
  <c r="AB27" i="5" s="1"/>
  <c r="X27" i="5"/>
  <c r="T27" i="5"/>
  <c r="P27" i="5"/>
  <c r="L27" i="5"/>
  <c r="I27" i="5"/>
  <c r="F27" i="5"/>
  <c r="Q27" i="5" s="1"/>
  <c r="AJ26" i="5"/>
  <c r="AF26" i="5"/>
  <c r="AA26" i="5"/>
  <c r="AB26" i="5" s="1"/>
  <c r="Z26" i="5"/>
  <c r="X26" i="5"/>
  <c r="T26" i="5"/>
  <c r="P26" i="5"/>
  <c r="M26" i="5"/>
  <c r="L26" i="5"/>
  <c r="I26" i="5"/>
  <c r="F26" i="5"/>
  <c r="AJ25" i="5"/>
  <c r="AF25" i="5"/>
  <c r="AB25" i="5"/>
  <c r="AC25" i="5" s="1"/>
  <c r="AA25" i="5"/>
  <c r="Z25" i="5"/>
  <c r="X25" i="5"/>
  <c r="T25" i="5"/>
  <c r="P25" i="5"/>
  <c r="L25" i="5"/>
  <c r="I25" i="5"/>
  <c r="F25" i="5"/>
  <c r="M25" i="5" s="1"/>
  <c r="AJ24" i="5"/>
  <c r="AF24" i="5"/>
  <c r="AK24" i="5" s="1"/>
  <c r="AA24" i="5"/>
  <c r="Z24" i="5"/>
  <c r="X24" i="5"/>
  <c r="T24" i="5"/>
  <c r="P24" i="5"/>
  <c r="L24" i="5"/>
  <c r="I24" i="5"/>
  <c r="Y24" i="5" s="1"/>
  <c r="F24" i="5"/>
  <c r="AJ23" i="5"/>
  <c r="AF23" i="5"/>
  <c r="AK23" i="5" s="1"/>
  <c r="AA23" i="5"/>
  <c r="Z23" i="5"/>
  <c r="AB23" i="5" s="1"/>
  <c r="AC23" i="5" s="1"/>
  <c r="X23" i="5"/>
  <c r="T23" i="5"/>
  <c r="U23" i="5" s="1"/>
  <c r="P23" i="5"/>
  <c r="L23" i="5"/>
  <c r="I23" i="5"/>
  <c r="Y23" i="5" s="1"/>
  <c r="F23" i="5"/>
  <c r="M23" i="5" s="1"/>
  <c r="AJ22" i="5"/>
  <c r="AI22" i="5"/>
  <c r="AH22" i="5"/>
  <c r="AG22" i="5"/>
  <c r="AE22" i="5"/>
  <c r="AD22" i="5"/>
  <c r="X22" i="5"/>
  <c r="W22" i="5"/>
  <c r="V22" i="5"/>
  <c r="S22" i="5"/>
  <c r="R22" i="5"/>
  <c r="T22" i="5" s="1"/>
  <c r="P22" i="5"/>
  <c r="O22" i="5"/>
  <c r="N22" i="5"/>
  <c r="L22" i="5"/>
  <c r="K22" i="5"/>
  <c r="J22" i="5"/>
  <c r="H22" i="5"/>
  <c r="I22" i="5" s="1"/>
  <c r="G22" i="5"/>
  <c r="E22" i="5"/>
  <c r="D22" i="5"/>
  <c r="AJ21" i="5"/>
  <c r="AF21" i="5"/>
  <c r="AA21" i="5"/>
  <c r="Z21" i="5"/>
  <c r="X21" i="5"/>
  <c r="AK21" i="5" s="1"/>
  <c r="T21" i="5"/>
  <c r="P21" i="5"/>
  <c r="Q21" i="5" s="1"/>
  <c r="L21" i="5"/>
  <c r="I21" i="5"/>
  <c r="F21" i="5"/>
  <c r="M21" i="5" s="1"/>
  <c r="AJ20" i="5"/>
  <c r="AF20" i="5"/>
  <c r="AA20" i="5"/>
  <c r="Z20" i="5"/>
  <c r="X20" i="5"/>
  <c r="T20" i="5"/>
  <c r="P20" i="5"/>
  <c r="L20" i="5"/>
  <c r="M20" i="5" s="1"/>
  <c r="I20" i="5"/>
  <c r="F20" i="5"/>
  <c r="AJ19" i="5"/>
  <c r="AF19" i="5"/>
  <c r="AA19" i="5"/>
  <c r="Z19" i="5"/>
  <c r="X19" i="5"/>
  <c r="AK19" i="5" s="1"/>
  <c r="U19" i="5"/>
  <c r="T19" i="5"/>
  <c r="P19" i="5"/>
  <c r="M19" i="5"/>
  <c r="L19" i="5"/>
  <c r="I19" i="5"/>
  <c r="Y19" i="5" s="1"/>
  <c r="F19" i="5"/>
  <c r="AJ18" i="5"/>
  <c r="AF18" i="5"/>
  <c r="AB18" i="5"/>
  <c r="AC18" i="5" s="1"/>
  <c r="AA18" i="5"/>
  <c r="Z18" i="5"/>
  <c r="X18" i="5"/>
  <c r="T18" i="5"/>
  <c r="P18" i="5"/>
  <c r="Q18" i="5" s="1"/>
  <c r="L18" i="5"/>
  <c r="I18" i="5"/>
  <c r="Y18" i="5" s="1"/>
  <c r="F18" i="5"/>
  <c r="M18" i="5" s="1"/>
  <c r="AJ17" i="5"/>
  <c r="AF17" i="5"/>
  <c r="AA17" i="5"/>
  <c r="Z17" i="5"/>
  <c r="X17" i="5"/>
  <c r="T17" i="5"/>
  <c r="P17" i="5"/>
  <c r="Q17" i="5" s="1"/>
  <c r="L17" i="5"/>
  <c r="I17" i="5"/>
  <c r="F17" i="5"/>
  <c r="M17" i="5" s="1"/>
  <c r="AJ16" i="5"/>
  <c r="AF16" i="5"/>
  <c r="AK16" i="5" s="1"/>
  <c r="AA16" i="5"/>
  <c r="Z16" i="5"/>
  <c r="AB16" i="5" s="1"/>
  <c r="X16" i="5"/>
  <c r="T16" i="5"/>
  <c r="U16" i="5" s="1"/>
  <c r="P16" i="5"/>
  <c r="L16" i="5"/>
  <c r="I16" i="5"/>
  <c r="F16" i="5"/>
  <c r="AI15" i="5"/>
  <c r="AH15" i="5"/>
  <c r="AJ15" i="5" s="1"/>
  <c r="AG15" i="5"/>
  <c r="AE15" i="5"/>
  <c r="AF15" i="5" s="1"/>
  <c r="AD15" i="5"/>
  <c r="W15" i="5"/>
  <c r="X15" i="5" s="1"/>
  <c r="V15" i="5"/>
  <c r="S15" i="5"/>
  <c r="R15" i="5"/>
  <c r="T15" i="5" s="1"/>
  <c r="O15" i="5"/>
  <c r="N15" i="5"/>
  <c r="P15" i="5" s="1"/>
  <c r="K15" i="5"/>
  <c r="AA15" i="5" s="1"/>
  <c r="J15" i="5"/>
  <c r="H15" i="5"/>
  <c r="G15" i="5"/>
  <c r="I15" i="5" s="1"/>
  <c r="E15" i="5"/>
  <c r="D15" i="5"/>
  <c r="AJ14" i="5"/>
  <c r="AF14" i="5"/>
  <c r="AA14" i="5"/>
  <c r="Z14" i="5"/>
  <c r="AB14" i="5" s="1"/>
  <c r="X14" i="5"/>
  <c r="T14" i="5"/>
  <c r="P14" i="5"/>
  <c r="Q14" i="5" s="1"/>
  <c r="L14" i="5"/>
  <c r="I14" i="5"/>
  <c r="F14" i="5"/>
  <c r="M14" i="5" s="1"/>
  <c r="AJ13" i="5"/>
  <c r="AF13" i="5"/>
  <c r="AA13" i="5"/>
  <c r="Z13" i="5"/>
  <c r="AB13" i="5" s="1"/>
  <c r="X13" i="5"/>
  <c r="T13" i="5"/>
  <c r="P13" i="5"/>
  <c r="L13" i="5"/>
  <c r="M13" i="5" s="1"/>
  <c r="I13" i="5"/>
  <c r="F13" i="5"/>
  <c r="AJ12" i="5"/>
  <c r="AF12" i="5"/>
  <c r="AA12" i="5"/>
  <c r="AB12" i="5" s="1"/>
  <c r="Z12" i="5"/>
  <c r="X12" i="5"/>
  <c r="T12" i="5"/>
  <c r="P12" i="5"/>
  <c r="L12" i="5"/>
  <c r="M12" i="5" s="1"/>
  <c r="I12" i="5"/>
  <c r="F12" i="5"/>
  <c r="AJ11" i="5"/>
  <c r="AF11" i="5"/>
  <c r="AA11" i="5"/>
  <c r="Z11" i="5"/>
  <c r="AB11" i="5" s="1"/>
  <c r="X11" i="5"/>
  <c r="AK11" i="5" s="1"/>
  <c r="T11" i="5"/>
  <c r="P11" i="5"/>
  <c r="Q11" i="5" s="1"/>
  <c r="L11" i="5"/>
  <c r="I11" i="5"/>
  <c r="Y11" i="5" s="1"/>
  <c r="F11" i="5"/>
  <c r="AI10" i="5"/>
  <c r="AH10" i="5"/>
  <c r="AJ10" i="5" s="1"/>
  <c r="AG10" i="5"/>
  <c r="AE10" i="5"/>
  <c r="AD10" i="5"/>
  <c r="AF10" i="5" s="1"/>
  <c r="W10" i="5"/>
  <c r="V10" i="5"/>
  <c r="S10" i="5"/>
  <c r="R10" i="5"/>
  <c r="T10" i="5" s="1"/>
  <c r="O10" i="5"/>
  <c r="N10" i="5"/>
  <c r="P10" i="5" s="1"/>
  <c r="K10" i="5"/>
  <c r="J10" i="5"/>
  <c r="L10" i="5" s="1"/>
  <c r="H10" i="5"/>
  <c r="G10" i="5"/>
  <c r="E10" i="5"/>
  <c r="D10" i="5"/>
  <c r="F10" i="5" s="1"/>
  <c r="AJ9" i="5"/>
  <c r="AF9" i="5"/>
  <c r="AA9" i="5"/>
  <c r="Z9" i="5"/>
  <c r="AB9" i="5" s="1"/>
  <c r="X9" i="5"/>
  <c r="T9" i="5"/>
  <c r="P9" i="5"/>
  <c r="L9" i="5"/>
  <c r="I9" i="5"/>
  <c r="U9" i="5" s="1"/>
  <c r="F9" i="5"/>
  <c r="AJ55" i="4"/>
  <c r="AI55" i="4"/>
  <c r="AH55" i="4"/>
  <c r="AG55" i="4"/>
  <c r="AE55" i="4"/>
  <c r="AD55" i="4"/>
  <c r="AF55" i="4" s="1"/>
  <c r="W55" i="4"/>
  <c r="V55" i="4"/>
  <c r="X55" i="4" s="1"/>
  <c r="S55" i="4"/>
  <c r="R55" i="4"/>
  <c r="T55" i="4" s="1"/>
  <c r="O55" i="4"/>
  <c r="N55" i="4"/>
  <c r="P55" i="4" s="1"/>
  <c r="K55" i="4"/>
  <c r="AA55" i="4" s="1"/>
  <c r="J55" i="4"/>
  <c r="Z55" i="4" s="1"/>
  <c r="H55" i="4"/>
  <c r="I55" i="4" s="1"/>
  <c r="G55" i="4"/>
  <c r="E55" i="4"/>
  <c r="D55" i="4"/>
  <c r="AI54" i="4"/>
  <c r="AH54" i="4"/>
  <c r="AG54" i="4"/>
  <c r="AE54" i="4"/>
  <c r="AD54" i="4"/>
  <c r="AF54" i="4" s="1"/>
  <c r="W54" i="4"/>
  <c r="V54" i="4"/>
  <c r="S54" i="4"/>
  <c r="R54" i="4"/>
  <c r="T54" i="4" s="1"/>
  <c r="O54" i="4"/>
  <c r="N54" i="4"/>
  <c r="P54" i="4" s="1"/>
  <c r="K54" i="4"/>
  <c r="AA54" i="4" s="1"/>
  <c r="J54" i="4"/>
  <c r="L54" i="4" s="1"/>
  <c r="H54" i="4"/>
  <c r="G54" i="4"/>
  <c r="I54" i="4" s="1"/>
  <c r="E54" i="4"/>
  <c r="D54" i="4"/>
  <c r="F54" i="4" s="1"/>
  <c r="AJ53" i="4"/>
  <c r="AF53" i="4"/>
  <c r="AA53" i="4"/>
  <c r="AB53" i="4" s="1"/>
  <c r="AC53" i="4" s="1"/>
  <c r="Z53" i="4"/>
  <c r="X53" i="4"/>
  <c r="AK53" i="4" s="1"/>
  <c r="T53" i="4"/>
  <c r="U53" i="4" s="1"/>
  <c r="P53" i="4"/>
  <c r="Q53" i="4" s="1"/>
  <c r="L53" i="4"/>
  <c r="M53" i="4" s="1"/>
  <c r="I53" i="4"/>
  <c r="F53" i="4"/>
  <c r="AJ52" i="4"/>
  <c r="AF52" i="4"/>
  <c r="AA52" i="4"/>
  <c r="Z52" i="4"/>
  <c r="AB52" i="4" s="1"/>
  <c r="X52" i="4"/>
  <c r="T52" i="4"/>
  <c r="P52" i="4"/>
  <c r="Q52" i="4" s="1"/>
  <c r="L52" i="4"/>
  <c r="I52" i="4"/>
  <c r="Y52" i="4" s="1"/>
  <c r="F52" i="4"/>
  <c r="AJ51" i="4"/>
  <c r="AF51" i="4"/>
  <c r="AK51" i="4" s="1"/>
  <c r="AB51" i="4"/>
  <c r="AA51" i="4"/>
  <c r="Z51" i="4"/>
  <c r="X51" i="4"/>
  <c r="T51" i="4"/>
  <c r="P51" i="4"/>
  <c r="Q51" i="4" s="1"/>
  <c r="L51" i="4"/>
  <c r="I51" i="4"/>
  <c r="F51" i="4"/>
  <c r="M51" i="4" s="1"/>
  <c r="AJ50" i="4"/>
  <c r="AF50" i="4"/>
  <c r="AA50" i="4"/>
  <c r="Z50" i="4"/>
  <c r="AB50" i="4" s="1"/>
  <c r="AC50" i="4" s="1"/>
  <c r="X50" i="4"/>
  <c r="T50" i="4"/>
  <c r="U50" i="4" s="1"/>
  <c r="P50" i="4"/>
  <c r="L50" i="4"/>
  <c r="I50" i="4"/>
  <c r="F50" i="4"/>
  <c r="Q50" i="4" s="1"/>
  <c r="AJ49" i="4"/>
  <c r="AF49" i="4"/>
  <c r="AK49" i="4" s="1"/>
  <c r="AA49" i="4"/>
  <c r="Z49" i="4"/>
  <c r="X49" i="4"/>
  <c r="T49" i="4"/>
  <c r="U49" i="4" s="1"/>
  <c r="P49" i="4"/>
  <c r="L49" i="4"/>
  <c r="I49" i="4"/>
  <c r="F49" i="4"/>
  <c r="AI48" i="4"/>
  <c r="AH48" i="4"/>
  <c r="AJ48" i="4" s="1"/>
  <c r="AG48" i="4"/>
  <c r="AE48" i="4"/>
  <c r="AD48" i="4"/>
  <c r="AF48" i="4" s="1"/>
  <c r="W48" i="4"/>
  <c r="V48" i="4"/>
  <c r="S48" i="4"/>
  <c r="R48" i="4"/>
  <c r="T48" i="4" s="1"/>
  <c r="O48" i="4"/>
  <c r="N48" i="4"/>
  <c r="P48" i="4" s="1"/>
  <c r="K48" i="4"/>
  <c r="AA48" i="4" s="1"/>
  <c r="J48" i="4"/>
  <c r="Z48" i="4" s="1"/>
  <c r="H48" i="4"/>
  <c r="G48" i="4"/>
  <c r="E48" i="4"/>
  <c r="D48" i="4"/>
  <c r="AJ47" i="4"/>
  <c r="AF47" i="4"/>
  <c r="AA47" i="4"/>
  <c r="Z47" i="4"/>
  <c r="X47" i="4"/>
  <c r="T47" i="4"/>
  <c r="P47" i="4"/>
  <c r="L47" i="4"/>
  <c r="M47" i="4" s="1"/>
  <c r="I47" i="4"/>
  <c r="Y47" i="4" s="1"/>
  <c r="F47" i="4"/>
  <c r="AJ46" i="4"/>
  <c r="AF46" i="4"/>
  <c r="AA46" i="4"/>
  <c r="Z46" i="4"/>
  <c r="X46" i="4"/>
  <c r="AK46" i="4" s="1"/>
  <c r="T46" i="4"/>
  <c r="U46" i="4" s="1"/>
  <c r="P46" i="4"/>
  <c r="Q46" i="4" s="1"/>
  <c r="M46" i="4"/>
  <c r="L46" i="4"/>
  <c r="I46" i="4"/>
  <c r="F46" i="4"/>
  <c r="AJ45" i="4"/>
  <c r="AF45" i="4"/>
  <c r="AB45" i="4"/>
  <c r="AC45" i="4" s="1"/>
  <c r="AA45" i="4"/>
  <c r="Z45" i="4"/>
  <c r="X45" i="4"/>
  <c r="T45" i="4"/>
  <c r="P45" i="4"/>
  <c r="Q45" i="4" s="1"/>
  <c r="L45" i="4"/>
  <c r="I45" i="4"/>
  <c r="F45" i="4"/>
  <c r="AJ44" i="4"/>
  <c r="AF44" i="4"/>
  <c r="AA44" i="4"/>
  <c r="Z44" i="4"/>
  <c r="AB44" i="4" s="1"/>
  <c r="AC44" i="4" s="1"/>
  <c r="X44" i="4"/>
  <c r="T44" i="4"/>
  <c r="U44" i="4" s="1"/>
  <c r="P44" i="4"/>
  <c r="M44" i="4"/>
  <c r="L44" i="4"/>
  <c r="I44" i="4"/>
  <c r="F44" i="4"/>
  <c r="AJ43" i="4"/>
  <c r="AF43" i="4"/>
  <c r="AA43" i="4"/>
  <c r="Z43" i="4"/>
  <c r="AB43" i="4" s="1"/>
  <c r="X43" i="4"/>
  <c r="T43" i="4"/>
  <c r="P43" i="4"/>
  <c r="L43" i="4"/>
  <c r="I43" i="4"/>
  <c r="Y43" i="4" s="1"/>
  <c r="F43" i="4"/>
  <c r="Q43" i="4" s="1"/>
  <c r="AJ42" i="4"/>
  <c r="AF42" i="4"/>
  <c r="AA42" i="4"/>
  <c r="Z42" i="4"/>
  <c r="X42" i="4"/>
  <c r="AK42" i="4" s="1"/>
  <c r="U42" i="4"/>
  <c r="T42" i="4"/>
  <c r="P42" i="4"/>
  <c r="L42" i="4"/>
  <c r="I42" i="4"/>
  <c r="F42" i="4"/>
  <c r="AI41" i="4"/>
  <c r="AJ41" i="4" s="1"/>
  <c r="AH41" i="4"/>
  <c r="AG41" i="4"/>
  <c r="AE41" i="4"/>
  <c r="AD41" i="4"/>
  <c r="AF41" i="4" s="1"/>
  <c r="W41" i="4"/>
  <c r="V41" i="4"/>
  <c r="S41" i="4"/>
  <c r="R41" i="4"/>
  <c r="T41" i="4" s="1"/>
  <c r="O41" i="4"/>
  <c r="N41" i="4"/>
  <c r="P41" i="4" s="1"/>
  <c r="K41" i="4"/>
  <c r="AA41" i="4" s="1"/>
  <c r="J41" i="4"/>
  <c r="H41" i="4"/>
  <c r="G41" i="4"/>
  <c r="I41" i="4" s="1"/>
  <c r="E41" i="4"/>
  <c r="D41" i="4"/>
  <c r="AJ40" i="4"/>
  <c r="AF40" i="4"/>
  <c r="AA40" i="4"/>
  <c r="Z40" i="4"/>
  <c r="AB40" i="4" s="1"/>
  <c r="X40" i="4"/>
  <c r="T40" i="4"/>
  <c r="P40" i="4"/>
  <c r="L40" i="4"/>
  <c r="M40" i="4" s="1"/>
  <c r="I40" i="4"/>
  <c r="F40" i="4"/>
  <c r="AJ39" i="4"/>
  <c r="AF39" i="4"/>
  <c r="AA39" i="4"/>
  <c r="Z39" i="4"/>
  <c r="X39" i="4"/>
  <c r="AK39" i="4" s="1"/>
  <c r="T39" i="4"/>
  <c r="U39" i="4" s="1"/>
  <c r="P39" i="4"/>
  <c r="L39" i="4"/>
  <c r="I39" i="4"/>
  <c r="F39" i="4"/>
  <c r="M39" i="4" s="1"/>
  <c r="AJ38" i="4"/>
  <c r="AF38" i="4"/>
  <c r="AA38" i="4"/>
  <c r="Z38" i="4"/>
  <c r="AB38" i="4" s="1"/>
  <c r="AC38" i="4" s="1"/>
  <c r="X38" i="4"/>
  <c r="T38" i="4"/>
  <c r="P38" i="4"/>
  <c r="Q38" i="4" s="1"/>
  <c r="L38" i="4"/>
  <c r="I38" i="4"/>
  <c r="F38" i="4"/>
  <c r="AJ37" i="4"/>
  <c r="AF37" i="4"/>
  <c r="AA37" i="4"/>
  <c r="Z37" i="4"/>
  <c r="AB37" i="4" s="1"/>
  <c r="AC37" i="4" s="1"/>
  <c r="X37" i="4"/>
  <c r="T37" i="4"/>
  <c r="U37" i="4" s="1"/>
  <c r="Q37" i="4"/>
  <c r="P37" i="4"/>
  <c r="L37" i="4"/>
  <c r="M37" i="4" s="1"/>
  <c r="I37" i="4"/>
  <c r="F37" i="4"/>
  <c r="AI36" i="4"/>
  <c r="AH36" i="4"/>
  <c r="AG36" i="4"/>
  <c r="AE36" i="4"/>
  <c r="AF36" i="4" s="1"/>
  <c r="AD36" i="4"/>
  <c r="W36" i="4"/>
  <c r="X36" i="4" s="1"/>
  <c r="V36" i="4"/>
  <c r="S36" i="4"/>
  <c r="R36" i="4"/>
  <c r="O36" i="4"/>
  <c r="N36" i="4"/>
  <c r="K36" i="4"/>
  <c r="J36" i="4"/>
  <c r="Z36" i="4" s="1"/>
  <c r="H36" i="4"/>
  <c r="G36" i="4"/>
  <c r="I36" i="4" s="1"/>
  <c r="E36" i="4"/>
  <c r="D36" i="4"/>
  <c r="F36" i="4" s="1"/>
  <c r="AJ35" i="4"/>
  <c r="AF35" i="4"/>
  <c r="AA35" i="4"/>
  <c r="Z35" i="4"/>
  <c r="X35" i="4"/>
  <c r="T35" i="4"/>
  <c r="P35" i="4"/>
  <c r="L35" i="4"/>
  <c r="I35" i="4"/>
  <c r="F35" i="4"/>
  <c r="AJ34" i="4"/>
  <c r="AF34" i="4"/>
  <c r="AA34" i="4"/>
  <c r="Z34" i="4"/>
  <c r="AB34" i="4" s="1"/>
  <c r="X34" i="4"/>
  <c r="AK34" i="4" s="1"/>
  <c r="T34" i="4"/>
  <c r="P34" i="4"/>
  <c r="L34" i="4"/>
  <c r="I34" i="4"/>
  <c r="F34" i="4"/>
  <c r="Q34" i="4" s="1"/>
  <c r="AJ33" i="4"/>
  <c r="AF33" i="4"/>
  <c r="AK33" i="4" s="1"/>
  <c r="AA33" i="4"/>
  <c r="Z33" i="4"/>
  <c r="AB33" i="4" s="1"/>
  <c r="X33" i="4"/>
  <c r="T33" i="4"/>
  <c r="P33" i="4"/>
  <c r="L33" i="4"/>
  <c r="M33" i="4" s="1"/>
  <c r="I33" i="4"/>
  <c r="Y33" i="4" s="1"/>
  <c r="F33" i="4"/>
  <c r="AJ32" i="4"/>
  <c r="AF32" i="4"/>
  <c r="AA32" i="4"/>
  <c r="Z32" i="4"/>
  <c r="X32" i="4"/>
  <c r="AK32" i="4" s="1"/>
  <c r="T32" i="4"/>
  <c r="P32" i="4"/>
  <c r="L32" i="4"/>
  <c r="I32" i="4"/>
  <c r="F32" i="4"/>
  <c r="M32" i="4" s="1"/>
  <c r="AJ31" i="4"/>
  <c r="AF31" i="4"/>
  <c r="AK31" i="4" s="1"/>
  <c r="AA31" i="4"/>
  <c r="Z31" i="4"/>
  <c r="AB31" i="4" s="1"/>
  <c r="AC31" i="4" s="1"/>
  <c r="X31" i="4"/>
  <c r="T31" i="4"/>
  <c r="P31" i="4"/>
  <c r="Q31" i="4" s="1"/>
  <c r="L31" i="4"/>
  <c r="I31" i="4"/>
  <c r="Y31" i="4" s="1"/>
  <c r="F31" i="4"/>
  <c r="M31" i="4" s="1"/>
  <c r="AJ30" i="4"/>
  <c r="AF30" i="4"/>
  <c r="AA30" i="4"/>
  <c r="Z30" i="4"/>
  <c r="AB30" i="4" s="1"/>
  <c r="X30" i="4"/>
  <c r="T30" i="4"/>
  <c r="P30" i="4"/>
  <c r="L30" i="4"/>
  <c r="I30" i="4"/>
  <c r="F30" i="4"/>
  <c r="AJ29" i="4"/>
  <c r="AF29" i="4"/>
  <c r="AK29" i="4" s="1"/>
  <c r="AA29" i="4"/>
  <c r="Z29" i="4"/>
  <c r="X29" i="4"/>
  <c r="T29" i="4"/>
  <c r="U29" i="4" s="1"/>
  <c r="P29" i="4"/>
  <c r="L29" i="4"/>
  <c r="I29" i="4"/>
  <c r="Y29" i="4" s="1"/>
  <c r="F29" i="4"/>
  <c r="AI28" i="4"/>
  <c r="AJ28" i="4" s="1"/>
  <c r="AH28" i="4"/>
  <c r="AG28" i="4"/>
  <c r="AE28" i="4"/>
  <c r="AD28" i="4"/>
  <c r="AF28" i="4" s="1"/>
  <c r="W28" i="4"/>
  <c r="V28" i="4"/>
  <c r="X28" i="4" s="1"/>
  <c r="S28" i="4"/>
  <c r="R28" i="4"/>
  <c r="T28" i="4" s="1"/>
  <c r="O28" i="4"/>
  <c r="N28" i="4"/>
  <c r="K28" i="4"/>
  <c r="AA28" i="4" s="1"/>
  <c r="J28" i="4"/>
  <c r="H28" i="4"/>
  <c r="G28" i="4"/>
  <c r="E28" i="4"/>
  <c r="D28" i="4"/>
  <c r="F28" i="4" s="1"/>
  <c r="AJ27" i="4"/>
  <c r="AF27" i="4"/>
  <c r="AA27" i="4"/>
  <c r="Z27" i="4"/>
  <c r="AB27" i="4" s="1"/>
  <c r="X27" i="4"/>
  <c r="AK27" i="4" s="1"/>
  <c r="T27" i="4"/>
  <c r="P27" i="4"/>
  <c r="L27" i="4"/>
  <c r="I27" i="4"/>
  <c r="Y27" i="4" s="1"/>
  <c r="F27" i="4"/>
  <c r="Q27" i="4" s="1"/>
  <c r="AJ26" i="4"/>
  <c r="AF26" i="4"/>
  <c r="AA26" i="4"/>
  <c r="Z26" i="4"/>
  <c r="AB26" i="4" s="1"/>
  <c r="X26" i="4"/>
  <c r="T26" i="4"/>
  <c r="P26" i="4"/>
  <c r="L26" i="4"/>
  <c r="M26" i="4" s="1"/>
  <c r="I26" i="4"/>
  <c r="F26" i="4"/>
  <c r="Q26" i="4" s="1"/>
  <c r="AJ25" i="4"/>
  <c r="AF25" i="4"/>
  <c r="AA25" i="4"/>
  <c r="Z25" i="4"/>
  <c r="X25" i="4"/>
  <c r="AK25" i="4" s="1"/>
  <c r="T25" i="4"/>
  <c r="P25" i="4"/>
  <c r="L25" i="4"/>
  <c r="I25" i="4"/>
  <c r="Y25" i="4" s="1"/>
  <c r="F25" i="4"/>
  <c r="M25" i="4" s="1"/>
  <c r="AJ24" i="4"/>
  <c r="AF24" i="4"/>
  <c r="AK24" i="4" s="1"/>
  <c r="AA24" i="4"/>
  <c r="Z24" i="4"/>
  <c r="AB24" i="4" s="1"/>
  <c r="AC24" i="4" s="1"/>
  <c r="X24" i="4"/>
  <c r="T24" i="4"/>
  <c r="P24" i="4"/>
  <c r="Q24" i="4" s="1"/>
  <c r="L24" i="4"/>
  <c r="I24" i="4"/>
  <c r="Y24" i="4" s="1"/>
  <c r="F24" i="4"/>
  <c r="AJ23" i="4"/>
  <c r="AF23" i="4"/>
  <c r="AA23" i="4"/>
  <c r="Z23" i="4"/>
  <c r="X23" i="4"/>
  <c r="T23" i="4"/>
  <c r="P23" i="4"/>
  <c r="L23" i="4"/>
  <c r="I23" i="4"/>
  <c r="Y23" i="4" s="1"/>
  <c r="F23" i="4"/>
  <c r="Q23" i="4" s="1"/>
  <c r="AJ22" i="4"/>
  <c r="AF22" i="4"/>
  <c r="AK22" i="4" s="1"/>
  <c r="AA22" i="4"/>
  <c r="Z22" i="4"/>
  <c r="AB22" i="4" s="1"/>
  <c r="AC22" i="4" s="1"/>
  <c r="X22" i="4"/>
  <c r="T22" i="4"/>
  <c r="P22" i="4"/>
  <c r="L22" i="4"/>
  <c r="I22" i="4"/>
  <c r="Y22" i="4" s="1"/>
  <c r="F22" i="4"/>
  <c r="AJ21" i="4"/>
  <c r="AF21" i="4"/>
  <c r="AA21" i="4"/>
  <c r="Z21" i="4"/>
  <c r="X21" i="4"/>
  <c r="AK21" i="4" s="1"/>
  <c r="T21" i="4"/>
  <c r="P21" i="4"/>
  <c r="L21" i="4"/>
  <c r="I21" i="4"/>
  <c r="F21" i="4"/>
  <c r="Q21" i="4" s="1"/>
  <c r="AI20" i="4"/>
  <c r="AJ20" i="4" s="1"/>
  <c r="AH20" i="4"/>
  <c r="AG20" i="4"/>
  <c r="AE20" i="4"/>
  <c r="AD20" i="4"/>
  <c r="W20" i="4"/>
  <c r="V20" i="4"/>
  <c r="X20" i="4" s="1"/>
  <c r="S20" i="4"/>
  <c r="R20" i="4"/>
  <c r="O20" i="4"/>
  <c r="N20" i="4"/>
  <c r="K20" i="4"/>
  <c r="J20" i="4"/>
  <c r="H20" i="4"/>
  <c r="G20" i="4"/>
  <c r="I20" i="4" s="1"/>
  <c r="E20" i="4"/>
  <c r="D20" i="4"/>
  <c r="AJ19" i="4"/>
  <c r="AF19" i="4"/>
  <c r="AK19" i="4" s="1"/>
  <c r="AA19" i="4"/>
  <c r="Z19" i="4"/>
  <c r="AB19" i="4" s="1"/>
  <c r="X19" i="4"/>
  <c r="T19" i="4"/>
  <c r="P19" i="4"/>
  <c r="L19" i="4"/>
  <c r="I19" i="4"/>
  <c r="F19" i="4"/>
  <c r="Q19" i="4" s="1"/>
  <c r="AJ18" i="4"/>
  <c r="AF18" i="4"/>
  <c r="AA18" i="4"/>
  <c r="AB18" i="4" s="1"/>
  <c r="AC18" i="4" s="1"/>
  <c r="Z18" i="4"/>
  <c r="X18" i="4"/>
  <c r="T18" i="4"/>
  <c r="P18" i="4"/>
  <c r="L18" i="4"/>
  <c r="I18" i="4"/>
  <c r="F18" i="4"/>
  <c r="M18" i="4" s="1"/>
  <c r="AJ17" i="4"/>
  <c r="AF17" i="4"/>
  <c r="AA17" i="4"/>
  <c r="AB17" i="4" s="1"/>
  <c r="Z17" i="4"/>
  <c r="X17" i="4"/>
  <c r="T17" i="4"/>
  <c r="P17" i="4"/>
  <c r="L17" i="4"/>
  <c r="I17" i="4"/>
  <c r="Y17" i="4" s="1"/>
  <c r="F17" i="4"/>
  <c r="M17" i="4" s="1"/>
  <c r="AJ16" i="4"/>
  <c r="AF16" i="4"/>
  <c r="AK16" i="4" s="1"/>
  <c r="AA16" i="4"/>
  <c r="AB16" i="4" s="1"/>
  <c r="AC16" i="4" s="1"/>
  <c r="Z16" i="4"/>
  <c r="X16" i="4"/>
  <c r="T16" i="4"/>
  <c r="P16" i="4"/>
  <c r="L16" i="4"/>
  <c r="I16" i="4"/>
  <c r="Y16" i="4" s="1"/>
  <c r="F16" i="4"/>
  <c r="Q16" i="4" s="1"/>
  <c r="AJ15" i="4"/>
  <c r="AF15" i="4"/>
  <c r="AA15" i="4"/>
  <c r="Z15" i="4"/>
  <c r="X15" i="4"/>
  <c r="T15" i="4"/>
  <c r="P15" i="4"/>
  <c r="L15" i="4"/>
  <c r="I15" i="4"/>
  <c r="Y15" i="4" s="1"/>
  <c r="F15" i="4"/>
  <c r="Q15" i="4" s="1"/>
  <c r="AJ14" i="4"/>
  <c r="AF14" i="4"/>
  <c r="AK14" i="4" s="1"/>
  <c r="AA14" i="4"/>
  <c r="AB14" i="4" s="1"/>
  <c r="Z14" i="4"/>
  <c r="X14" i="4"/>
  <c r="T14" i="4"/>
  <c r="P14" i="4"/>
  <c r="L14" i="4"/>
  <c r="I14" i="4"/>
  <c r="F14" i="4"/>
  <c r="AJ13" i="4"/>
  <c r="AF13" i="4"/>
  <c r="AK13" i="4" s="1"/>
  <c r="AA13" i="4"/>
  <c r="Z13" i="4"/>
  <c r="AB13" i="4" s="1"/>
  <c r="X13" i="4"/>
  <c r="T13" i="4"/>
  <c r="P13" i="4"/>
  <c r="L13" i="4"/>
  <c r="I13" i="4"/>
  <c r="U13" i="4" s="1"/>
  <c r="F13" i="4"/>
  <c r="AJ12" i="4"/>
  <c r="AF12" i="4"/>
  <c r="AA12" i="4"/>
  <c r="Z12" i="4"/>
  <c r="X12" i="4"/>
  <c r="T12" i="4"/>
  <c r="P12" i="4"/>
  <c r="Q12" i="4" s="1"/>
  <c r="L12" i="4"/>
  <c r="I12" i="4"/>
  <c r="Y12" i="4" s="1"/>
  <c r="F12" i="4"/>
  <c r="AI11" i="4"/>
  <c r="AH11" i="4"/>
  <c r="AG11" i="4"/>
  <c r="AE11" i="4"/>
  <c r="AD11" i="4"/>
  <c r="W11" i="4"/>
  <c r="X11" i="4" s="1"/>
  <c r="V11" i="4"/>
  <c r="S11" i="4"/>
  <c r="R11" i="4"/>
  <c r="O11" i="4"/>
  <c r="N11" i="4"/>
  <c r="K11" i="4"/>
  <c r="L11" i="4" s="1"/>
  <c r="J11" i="4"/>
  <c r="H11" i="4"/>
  <c r="G11" i="4"/>
  <c r="I11" i="4" s="1"/>
  <c r="E11" i="4"/>
  <c r="D11" i="4"/>
  <c r="AJ10" i="4"/>
  <c r="AF10" i="4"/>
  <c r="AK10" i="4" s="1"/>
  <c r="AA10" i="4"/>
  <c r="Z10" i="4"/>
  <c r="AB10" i="4" s="1"/>
  <c r="AC10" i="4" s="1"/>
  <c r="X10" i="4"/>
  <c r="T10" i="4"/>
  <c r="P10" i="4"/>
  <c r="Q10" i="4" s="1"/>
  <c r="L10" i="4"/>
  <c r="I10" i="4"/>
  <c r="Y10" i="4" s="1"/>
  <c r="F10" i="4"/>
  <c r="AJ9" i="4"/>
  <c r="AF9" i="4"/>
  <c r="AA9" i="4"/>
  <c r="Z9" i="4"/>
  <c r="X9" i="4"/>
  <c r="T9" i="4"/>
  <c r="P9" i="4"/>
  <c r="L9" i="4"/>
  <c r="I9" i="4"/>
  <c r="F9" i="4"/>
  <c r="AI28" i="3"/>
  <c r="AH28" i="3"/>
  <c r="AJ28" i="3" s="1"/>
  <c r="AG28" i="3"/>
  <c r="AE28" i="3"/>
  <c r="AD28" i="3"/>
  <c r="W28" i="3"/>
  <c r="V28" i="3"/>
  <c r="X28" i="3" s="1"/>
  <c r="S28" i="3"/>
  <c r="R28" i="3"/>
  <c r="O28" i="3"/>
  <c r="N28" i="3"/>
  <c r="P28" i="3" s="1"/>
  <c r="K28" i="3"/>
  <c r="AA28" i="3" s="1"/>
  <c r="J28" i="3"/>
  <c r="H28" i="3"/>
  <c r="I28" i="3" s="1"/>
  <c r="G28" i="3"/>
  <c r="E28" i="3"/>
  <c r="D28" i="3"/>
  <c r="AJ27" i="3"/>
  <c r="AF27" i="3"/>
  <c r="AK27" i="3" s="1"/>
  <c r="AA27" i="3"/>
  <c r="Z27" i="3"/>
  <c r="X27" i="3"/>
  <c r="U27" i="3"/>
  <c r="T27" i="3"/>
  <c r="P27" i="3"/>
  <c r="L27" i="3"/>
  <c r="I27" i="3"/>
  <c r="F27" i="3"/>
  <c r="Q27" i="3" s="1"/>
  <c r="AJ26" i="3"/>
  <c r="AF26" i="3"/>
  <c r="AA26" i="3"/>
  <c r="AB26" i="3" s="1"/>
  <c r="Z26" i="3"/>
  <c r="X26" i="3"/>
  <c r="T26" i="3"/>
  <c r="P26" i="3"/>
  <c r="L26" i="3"/>
  <c r="I26" i="3"/>
  <c r="F26" i="3"/>
  <c r="Q26" i="3" s="1"/>
  <c r="AJ25" i="3"/>
  <c r="AF25" i="3"/>
  <c r="AA25" i="3"/>
  <c r="Z25" i="3"/>
  <c r="X25" i="3"/>
  <c r="T25" i="3"/>
  <c r="P25" i="3"/>
  <c r="L25" i="3"/>
  <c r="I25" i="3"/>
  <c r="F25" i="3"/>
  <c r="Q25" i="3" s="1"/>
  <c r="AJ24" i="3"/>
  <c r="AF24" i="3"/>
  <c r="AA24" i="3"/>
  <c r="Z24" i="3"/>
  <c r="AB24" i="3" s="1"/>
  <c r="X24" i="3"/>
  <c r="AK24" i="3" s="1"/>
  <c r="T24" i="3"/>
  <c r="P24" i="3"/>
  <c r="M24" i="3"/>
  <c r="L24" i="3"/>
  <c r="I24" i="3"/>
  <c r="F24" i="3"/>
  <c r="AJ23" i="3"/>
  <c r="AF23" i="3"/>
  <c r="AA23" i="3"/>
  <c r="AB23" i="3" s="1"/>
  <c r="Z23" i="3"/>
  <c r="X23" i="3"/>
  <c r="T23" i="3"/>
  <c r="P23" i="3"/>
  <c r="L23" i="3"/>
  <c r="I23" i="3"/>
  <c r="F23" i="3"/>
  <c r="M23" i="3" s="1"/>
  <c r="AJ22" i="3"/>
  <c r="AF22" i="3"/>
  <c r="AA22" i="3"/>
  <c r="Z22" i="3"/>
  <c r="AB22" i="3" s="1"/>
  <c r="AC22" i="3" s="1"/>
  <c r="X22" i="3"/>
  <c r="AK22" i="3" s="1"/>
  <c r="T22" i="3"/>
  <c r="P22" i="3"/>
  <c r="Q22" i="3" s="1"/>
  <c r="L22" i="3"/>
  <c r="I22" i="3"/>
  <c r="F22" i="3"/>
  <c r="M22" i="3" s="1"/>
  <c r="AJ21" i="3"/>
  <c r="AF21" i="3"/>
  <c r="AK21" i="3" s="1"/>
  <c r="AA21" i="3"/>
  <c r="Z21" i="3"/>
  <c r="AB21" i="3" s="1"/>
  <c r="X21" i="3"/>
  <c r="T21" i="3"/>
  <c r="P21" i="3"/>
  <c r="L21" i="3"/>
  <c r="I21" i="3"/>
  <c r="F21" i="3"/>
  <c r="AJ20" i="3"/>
  <c r="AF20" i="3"/>
  <c r="AA20" i="3"/>
  <c r="Z20" i="3"/>
  <c r="AB20" i="3" s="1"/>
  <c r="AC20" i="3" s="1"/>
  <c r="X20" i="3"/>
  <c r="T20" i="3"/>
  <c r="P20" i="3"/>
  <c r="L20" i="3"/>
  <c r="I20" i="3"/>
  <c r="F20" i="3"/>
  <c r="AJ19" i="3"/>
  <c r="AF19" i="3"/>
  <c r="AK19" i="3" s="1"/>
  <c r="AA19" i="3"/>
  <c r="AB19" i="3" s="1"/>
  <c r="AC19" i="3" s="1"/>
  <c r="Z19" i="3"/>
  <c r="X19" i="3"/>
  <c r="T19" i="3"/>
  <c r="U19" i="3" s="1"/>
  <c r="P19" i="3"/>
  <c r="L19" i="3"/>
  <c r="I19" i="3"/>
  <c r="F19" i="3"/>
  <c r="AJ18" i="3"/>
  <c r="AF18" i="3"/>
  <c r="AK18" i="3" s="1"/>
  <c r="AA18" i="3"/>
  <c r="Z18" i="3"/>
  <c r="AB18" i="3" s="1"/>
  <c r="X18" i="3"/>
  <c r="T18" i="3"/>
  <c r="P18" i="3"/>
  <c r="L18" i="3"/>
  <c r="I18" i="3"/>
  <c r="F18" i="3"/>
  <c r="AJ17" i="3"/>
  <c r="AF17" i="3"/>
  <c r="AK17" i="3" s="1"/>
  <c r="AA17" i="3"/>
  <c r="Z17" i="3"/>
  <c r="AB17" i="3" s="1"/>
  <c r="X17" i="3"/>
  <c r="T17" i="3"/>
  <c r="P17" i="3"/>
  <c r="L17" i="3"/>
  <c r="I17" i="3"/>
  <c r="F17" i="3"/>
  <c r="AJ16" i="3"/>
  <c r="AF16" i="3"/>
  <c r="AK16" i="3" s="1"/>
  <c r="AA16" i="3"/>
  <c r="Z16" i="3"/>
  <c r="AB16" i="3" s="1"/>
  <c r="X16" i="3"/>
  <c r="T16" i="3"/>
  <c r="P16" i="3"/>
  <c r="L16" i="3"/>
  <c r="I16" i="3"/>
  <c r="F16" i="3"/>
  <c r="Q16" i="3" s="1"/>
  <c r="AJ15" i="3"/>
  <c r="AF15" i="3"/>
  <c r="AA15" i="3"/>
  <c r="AB15" i="3" s="1"/>
  <c r="Z15" i="3"/>
  <c r="X15" i="3"/>
  <c r="AK15" i="3" s="1"/>
  <c r="T15" i="3"/>
  <c r="P15" i="3"/>
  <c r="L15" i="3"/>
  <c r="I15" i="3"/>
  <c r="F15" i="3"/>
  <c r="AJ14" i="3"/>
  <c r="AF14" i="3"/>
  <c r="AA14" i="3"/>
  <c r="AB14" i="3" s="1"/>
  <c r="Z14" i="3"/>
  <c r="X14" i="3"/>
  <c r="T14" i="3"/>
  <c r="P14" i="3"/>
  <c r="L14" i="3"/>
  <c r="I14" i="3"/>
  <c r="Y14" i="3" s="1"/>
  <c r="F14" i="3"/>
  <c r="AJ13" i="3"/>
  <c r="AF13" i="3"/>
  <c r="AA13" i="3"/>
  <c r="Z13" i="3"/>
  <c r="X13" i="3"/>
  <c r="T13" i="3"/>
  <c r="P13" i="3"/>
  <c r="L13" i="3"/>
  <c r="I13" i="3"/>
  <c r="F13" i="3"/>
  <c r="Q13" i="3" s="1"/>
  <c r="AJ12" i="3"/>
  <c r="AF12" i="3"/>
  <c r="AK12" i="3" s="1"/>
  <c r="AA12" i="3"/>
  <c r="Z12" i="3"/>
  <c r="X12" i="3"/>
  <c r="T12" i="3"/>
  <c r="P12" i="3"/>
  <c r="L12" i="3"/>
  <c r="I12" i="3"/>
  <c r="F12" i="3"/>
  <c r="AJ11" i="3"/>
  <c r="AF11" i="3"/>
  <c r="AA11" i="3"/>
  <c r="Z11" i="3"/>
  <c r="AB11" i="3" s="1"/>
  <c r="AC11" i="3" s="1"/>
  <c r="X11" i="3"/>
  <c r="T11" i="3"/>
  <c r="P11" i="3"/>
  <c r="L11" i="3"/>
  <c r="I11" i="3"/>
  <c r="Y11" i="3" s="1"/>
  <c r="F11" i="3"/>
  <c r="AJ10" i="3"/>
  <c r="AF10" i="3"/>
  <c r="AA10" i="3"/>
  <c r="AB10" i="3" s="1"/>
  <c r="Z10" i="3"/>
  <c r="X10" i="3"/>
  <c r="T10" i="3"/>
  <c r="P10" i="3"/>
  <c r="L10" i="3"/>
  <c r="I10" i="3"/>
  <c r="U10" i="3" s="1"/>
  <c r="F10" i="3"/>
  <c r="Q10" i="3" s="1"/>
  <c r="AJ9" i="3"/>
  <c r="AF9" i="3"/>
  <c r="AA9" i="3"/>
  <c r="Z9" i="3"/>
  <c r="X9" i="3"/>
  <c r="T9" i="3"/>
  <c r="P9" i="3"/>
  <c r="L9" i="3"/>
  <c r="I9" i="3"/>
  <c r="F9" i="3"/>
  <c r="Q9" i="3" s="1"/>
  <c r="AI17" i="2"/>
  <c r="AH17" i="2"/>
  <c r="AG17" i="2"/>
  <c r="AF17" i="2"/>
  <c r="AE17" i="2"/>
  <c r="AD17" i="2"/>
  <c r="W17" i="2"/>
  <c r="V17" i="2"/>
  <c r="X17" i="2" s="1"/>
  <c r="S17" i="2"/>
  <c r="R17" i="2"/>
  <c r="O17" i="2"/>
  <c r="N17" i="2"/>
  <c r="P17" i="2" s="1"/>
  <c r="K17" i="2"/>
  <c r="L17" i="2" s="1"/>
  <c r="J17" i="2"/>
  <c r="H17" i="2"/>
  <c r="G17" i="2"/>
  <c r="E17" i="2"/>
  <c r="D17" i="2"/>
  <c r="F17" i="2" s="1"/>
  <c r="AJ16" i="2"/>
  <c r="AF16" i="2"/>
  <c r="AK16" i="2" s="1"/>
  <c r="AA16" i="2"/>
  <c r="Z16" i="2"/>
  <c r="X16" i="2"/>
  <c r="T16" i="2"/>
  <c r="P16" i="2"/>
  <c r="L16" i="2"/>
  <c r="I16" i="2"/>
  <c r="F16" i="2"/>
  <c r="AJ15" i="2"/>
  <c r="AF15" i="2"/>
  <c r="AA15" i="2"/>
  <c r="Z15" i="2"/>
  <c r="AB15" i="2" s="1"/>
  <c r="AC15" i="2" s="1"/>
  <c r="X15" i="2"/>
  <c r="T15" i="2"/>
  <c r="U15" i="2" s="1"/>
  <c r="P15" i="2"/>
  <c r="L15" i="2"/>
  <c r="I15" i="2"/>
  <c r="F15" i="2"/>
  <c r="Q15" i="2" s="1"/>
  <c r="AJ14" i="2"/>
  <c r="AF14" i="2"/>
  <c r="AB14" i="2"/>
  <c r="AA14" i="2"/>
  <c r="Z14" i="2"/>
  <c r="X14" i="2"/>
  <c r="T14" i="2"/>
  <c r="P14" i="2"/>
  <c r="L14" i="2"/>
  <c r="I14" i="2"/>
  <c r="F14" i="2"/>
  <c r="Q14" i="2" s="1"/>
  <c r="AJ13" i="2"/>
  <c r="AF13" i="2"/>
  <c r="AK13" i="2" s="1"/>
  <c r="AA13" i="2"/>
  <c r="Z13" i="2"/>
  <c r="X13" i="2"/>
  <c r="T13" i="2"/>
  <c r="P13" i="2"/>
  <c r="L13" i="2"/>
  <c r="I13" i="2"/>
  <c r="U13" i="2" s="1"/>
  <c r="F13" i="2"/>
  <c r="Q13" i="2" s="1"/>
  <c r="AJ12" i="2"/>
  <c r="AF12" i="2"/>
  <c r="AA12" i="2"/>
  <c r="Z12" i="2"/>
  <c r="X12" i="2"/>
  <c r="T12" i="2"/>
  <c r="P12" i="2"/>
  <c r="L12" i="2"/>
  <c r="I12" i="2"/>
  <c r="F12" i="2"/>
  <c r="Q12" i="2" s="1"/>
  <c r="AJ11" i="2"/>
  <c r="AF11" i="2"/>
  <c r="AA11" i="2"/>
  <c r="Z11" i="2"/>
  <c r="X11" i="2"/>
  <c r="AK11" i="2" s="1"/>
  <c r="T11" i="2"/>
  <c r="P11" i="2"/>
  <c r="L11" i="2"/>
  <c r="I11" i="2"/>
  <c r="Y11" i="2" s="1"/>
  <c r="F11" i="2"/>
  <c r="Q11" i="2" s="1"/>
  <c r="AJ10" i="2"/>
  <c r="AF10" i="2"/>
  <c r="AA10" i="2"/>
  <c r="Z10" i="2"/>
  <c r="AB10" i="2" s="1"/>
  <c r="X10" i="2"/>
  <c r="T10" i="2"/>
  <c r="P10" i="2"/>
  <c r="L10" i="2"/>
  <c r="I10" i="2"/>
  <c r="F10" i="2"/>
  <c r="AJ9" i="2"/>
  <c r="AF9" i="2"/>
  <c r="AA9" i="2"/>
  <c r="AB9" i="2" s="1"/>
  <c r="Z9" i="2"/>
  <c r="X9" i="2"/>
  <c r="AK9" i="2" s="1"/>
  <c r="T9" i="2"/>
  <c r="P9" i="2"/>
  <c r="L9" i="2"/>
  <c r="I9" i="2"/>
  <c r="Y9" i="2" s="1"/>
  <c r="F9" i="2"/>
  <c r="AI18" i="1"/>
  <c r="AH18" i="1"/>
  <c r="AJ18" i="1" s="1"/>
  <c r="AG18" i="1"/>
  <c r="AE18" i="1"/>
  <c r="AF18" i="1" s="1"/>
  <c r="AK18" i="1" s="1"/>
  <c r="AD18" i="1"/>
  <c r="W18" i="1"/>
  <c r="V18" i="1"/>
  <c r="X18" i="1" s="1"/>
  <c r="S18" i="1"/>
  <c r="R18" i="1"/>
  <c r="T18" i="1" s="1"/>
  <c r="O18" i="1"/>
  <c r="N18" i="1"/>
  <c r="P18" i="1" s="1"/>
  <c r="K18" i="1"/>
  <c r="AA18" i="1" s="1"/>
  <c r="J18" i="1"/>
  <c r="L18" i="1" s="1"/>
  <c r="H18" i="1"/>
  <c r="G18" i="1"/>
  <c r="E18" i="1"/>
  <c r="D18" i="1"/>
  <c r="F18" i="1" s="1"/>
  <c r="AJ17" i="1"/>
  <c r="AF17" i="1"/>
  <c r="AA17" i="1"/>
  <c r="AB17" i="1" s="1"/>
  <c r="Z17" i="1"/>
  <c r="X17" i="1"/>
  <c r="U17" i="1"/>
  <c r="T17" i="1"/>
  <c r="P17" i="1"/>
  <c r="L17" i="1"/>
  <c r="I17" i="1"/>
  <c r="F17" i="1"/>
  <c r="Q17" i="1" s="1"/>
  <c r="AJ16" i="1"/>
  <c r="AF16" i="1"/>
  <c r="AK16" i="1" s="1"/>
  <c r="AA16" i="1"/>
  <c r="Z16" i="1"/>
  <c r="AB16" i="1" s="1"/>
  <c r="X16" i="1"/>
  <c r="T16" i="1"/>
  <c r="P16" i="1"/>
  <c r="L16" i="1"/>
  <c r="I16" i="1"/>
  <c r="U16" i="1" s="1"/>
  <c r="F16" i="1"/>
  <c r="Q16" i="1" s="1"/>
  <c r="AJ15" i="1"/>
  <c r="AF15" i="1"/>
  <c r="AA15" i="1"/>
  <c r="Z15" i="1"/>
  <c r="X15" i="1"/>
  <c r="T15" i="1"/>
  <c r="P15" i="1"/>
  <c r="L15" i="1"/>
  <c r="I15" i="1"/>
  <c r="F15" i="1"/>
  <c r="Q15" i="1" s="1"/>
  <c r="AJ14" i="1"/>
  <c r="AF14" i="1"/>
  <c r="AA14" i="1"/>
  <c r="Z14" i="1"/>
  <c r="AB14" i="1" s="1"/>
  <c r="X14" i="1"/>
  <c r="AK14" i="1" s="1"/>
  <c r="T14" i="1"/>
  <c r="P14" i="1"/>
  <c r="L14" i="1"/>
  <c r="M14" i="1" s="1"/>
  <c r="I14" i="1"/>
  <c r="F14" i="1"/>
  <c r="AJ13" i="1"/>
  <c r="AF13" i="1"/>
  <c r="AA13" i="1"/>
  <c r="AB13" i="1" s="1"/>
  <c r="AC13" i="1" s="1"/>
  <c r="Z13" i="1"/>
  <c r="X13" i="1"/>
  <c r="T13" i="1"/>
  <c r="P13" i="1"/>
  <c r="Q13" i="1" s="1"/>
  <c r="M13" i="1"/>
  <c r="L13" i="1"/>
  <c r="I13" i="1"/>
  <c r="F13" i="1"/>
  <c r="AJ12" i="1"/>
  <c r="AF12" i="1"/>
  <c r="AA12" i="1"/>
  <c r="Z12" i="1"/>
  <c r="AB12" i="1" s="1"/>
  <c r="AC12" i="1" s="1"/>
  <c r="X12" i="1"/>
  <c r="T12" i="1"/>
  <c r="P12" i="1"/>
  <c r="Q12" i="1" s="1"/>
  <c r="L12" i="1"/>
  <c r="M12" i="1" s="1"/>
  <c r="I12" i="1"/>
  <c r="F12" i="1"/>
  <c r="AJ11" i="1"/>
  <c r="AF11" i="1"/>
  <c r="AK11" i="1" s="1"/>
  <c r="AA11" i="1"/>
  <c r="Z11" i="1"/>
  <c r="X11" i="1"/>
  <c r="T11" i="1"/>
  <c r="U11" i="1" s="1"/>
  <c r="Q11" i="1"/>
  <c r="P11" i="1"/>
  <c r="L11" i="1"/>
  <c r="I11" i="1"/>
  <c r="F11" i="1"/>
  <c r="M11" i="1" s="1"/>
  <c r="AJ10" i="1"/>
  <c r="AF10" i="1"/>
  <c r="AA10" i="1"/>
  <c r="Z10" i="1"/>
  <c r="AB10" i="1" s="1"/>
  <c r="AC10" i="1" s="1"/>
  <c r="X10" i="1"/>
  <c r="T10" i="1"/>
  <c r="U10" i="1" s="1"/>
  <c r="P10" i="1"/>
  <c r="L10" i="1"/>
  <c r="I10" i="1"/>
  <c r="F10" i="1"/>
  <c r="Q10" i="1" s="1"/>
  <c r="AJ9" i="1"/>
  <c r="AF9" i="1"/>
  <c r="AA9" i="1"/>
  <c r="AB9" i="1" s="1"/>
  <c r="Z9" i="1"/>
  <c r="X9" i="1"/>
  <c r="U9" i="1"/>
  <c r="T9" i="1"/>
  <c r="P9" i="1"/>
  <c r="L9" i="1"/>
  <c r="I9" i="1"/>
  <c r="F9" i="1"/>
  <c r="Q9" i="1" s="1"/>
  <c r="AB11" i="1" l="1"/>
  <c r="AC11" i="1" s="1"/>
  <c r="AB49" i="4"/>
  <c r="L15" i="5"/>
  <c r="L48" i="4"/>
  <c r="L40" i="8"/>
  <c r="AB42" i="4"/>
  <c r="Z41" i="4"/>
  <c r="AB41" i="4" s="1"/>
  <c r="AC41" i="4" s="1"/>
  <c r="L41" i="4"/>
  <c r="Q39" i="4"/>
  <c r="X34" i="8"/>
  <c r="Y34" i="8" s="1"/>
  <c r="M18" i="3"/>
  <c r="Q18" i="3"/>
  <c r="AB9" i="8"/>
  <c r="AC9" i="8" s="1"/>
  <c r="AK17" i="1"/>
  <c r="M15" i="2"/>
  <c r="AK9" i="3"/>
  <c r="Y73" i="7"/>
  <c r="AC20" i="9"/>
  <c r="U20" i="9"/>
  <c r="Y11" i="10"/>
  <c r="U11" i="10"/>
  <c r="Q41" i="12"/>
  <c r="M41" i="12"/>
  <c r="Y9" i="4"/>
  <c r="L55" i="4"/>
  <c r="M18" i="9"/>
  <c r="U10" i="9"/>
  <c r="AK14" i="9"/>
  <c r="AB24" i="9"/>
  <c r="AC24" i="9" s="1"/>
  <c r="Y41" i="4"/>
  <c r="AK73" i="7"/>
  <c r="AK36" i="5"/>
  <c r="AC17" i="4"/>
  <c r="AK15" i="5"/>
  <c r="P36" i="7"/>
  <c r="Q36" i="7" s="1"/>
  <c r="AK45" i="7"/>
  <c r="M20" i="3"/>
  <c r="Q20" i="3"/>
  <c r="AK13" i="3"/>
  <c r="Y29" i="7"/>
  <c r="AB23" i="10"/>
  <c r="AC23" i="10" s="1"/>
  <c r="M14" i="3"/>
  <c r="Q14" i="3"/>
  <c r="L28" i="4"/>
  <c r="Q30" i="4"/>
  <c r="M30" i="4"/>
  <c r="I17" i="2"/>
  <c r="AB29" i="7"/>
  <c r="AK33" i="11"/>
  <c r="Q12" i="3"/>
  <c r="M12" i="3"/>
  <c r="AK15" i="1"/>
  <c r="Q9" i="2"/>
  <c r="M9" i="2"/>
  <c r="AB20" i="5"/>
  <c r="AC20" i="5" s="1"/>
  <c r="AK13" i="1"/>
  <c r="AK20" i="5"/>
  <c r="Q13" i="7"/>
  <c r="AB69" i="7"/>
  <c r="AC69" i="7" s="1"/>
  <c r="AB71" i="7"/>
  <c r="AC71" i="7" s="1"/>
  <c r="P73" i="7"/>
  <c r="Q73" i="7" s="1"/>
  <c r="F13" i="10"/>
  <c r="M13" i="10" s="1"/>
  <c r="AC41" i="12"/>
  <c r="U41" i="12"/>
  <c r="AK9" i="1"/>
  <c r="AK9" i="5"/>
  <c r="M11" i="5"/>
  <c r="Z15" i="5"/>
  <c r="AB15" i="5" s="1"/>
  <c r="AJ32" i="9"/>
  <c r="Q11" i="10"/>
  <c r="M11" i="10"/>
  <c r="U18" i="3"/>
  <c r="Y18" i="3"/>
  <c r="F12" i="6"/>
  <c r="Y25" i="10"/>
  <c r="Y40" i="10"/>
  <c r="AF17" i="12"/>
  <c r="AK17" i="12" s="1"/>
  <c r="AK10" i="1"/>
  <c r="AK12" i="1"/>
  <c r="Q21" i="3"/>
  <c r="AF28" i="3"/>
  <c r="Q14" i="4"/>
  <c r="Q49" i="4"/>
  <c r="AK14" i="5"/>
  <c r="F22" i="5"/>
  <c r="Q22" i="5" s="1"/>
  <c r="M27" i="5"/>
  <c r="X37" i="5"/>
  <c r="M10" i="6"/>
  <c r="I12" i="6"/>
  <c r="AB13" i="6"/>
  <c r="AB15" i="6"/>
  <c r="AC15" i="6" s="1"/>
  <c r="P17" i="6"/>
  <c r="AF22" i="6"/>
  <c r="AK22" i="6" s="1"/>
  <c r="AF10" i="7"/>
  <c r="AK10" i="7" s="1"/>
  <c r="U12" i="7"/>
  <c r="Y34" i="7"/>
  <c r="AB52" i="7"/>
  <c r="AC52" i="7" s="1"/>
  <c r="AC58" i="7"/>
  <c r="U58" i="7"/>
  <c r="AF61" i="7"/>
  <c r="AK61" i="7" s="1"/>
  <c r="T25" i="9"/>
  <c r="T21" i="10"/>
  <c r="Y27" i="10"/>
  <c r="AK32" i="10"/>
  <c r="AB36" i="10"/>
  <c r="AC36" i="10" s="1"/>
  <c r="AA45" i="10"/>
  <c r="AC9" i="11"/>
  <c r="Q17" i="11"/>
  <c r="M17" i="11"/>
  <c r="AC30" i="11"/>
  <c r="Q12" i="12"/>
  <c r="X36" i="7"/>
  <c r="U12" i="3"/>
  <c r="Y30" i="4"/>
  <c r="AC30" i="4"/>
  <c r="Y32" i="4"/>
  <c r="U32" i="4"/>
  <c r="AC11" i="5"/>
  <c r="Y16" i="3"/>
  <c r="U16" i="3"/>
  <c r="AK26" i="4"/>
  <c r="AK20" i="7"/>
  <c r="AJ29" i="11"/>
  <c r="AK9" i="4"/>
  <c r="U15" i="4"/>
  <c r="AB15" i="7"/>
  <c r="M16" i="3"/>
  <c r="Q32" i="4"/>
  <c r="T27" i="8"/>
  <c r="U27" i="8" s="1"/>
  <c r="AJ34" i="8"/>
  <c r="M11" i="9"/>
  <c r="Q11" i="9"/>
  <c r="AK28" i="12"/>
  <c r="AK15" i="2"/>
  <c r="M35" i="8"/>
  <c r="Q35" i="8"/>
  <c r="AK40" i="8"/>
  <c r="Q24" i="11"/>
  <c r="U31" i="8"/>
  <c r="AB18" i="11"/>
  <c r="AC18" i="11" s="1"/>
  <c r="U24" i="11"/>
  <c r="Z34" i="11"/>
  <c r="L34" i="11"/>
  <c r="AK15" i="12"/>
  <c r="M16" i="2"/>
  <c r="Q16" i="2"/>
  <c r="AF11" i="4"/>
  <c r="AK11" i="4" s="1"/>
  <c r="AK15" i="4"/>
  <c r="M23" i="4"/>
  <c r="U43" i="4"/>
  <c r="AF23" i="6"/>
  <c r="AK39" i="10"/>
  <c r="AK43" i="10"/>
  <c r="I44" i="12"/>
  <c r="U12" i="2"/>
  <c r="Y12" i="2"/>
  <c r="AC24" i="11"/>
  <c r="X17" i="12"/>
  <c r="AF30" i="5"/>
  <c r="AB70" i="7"/>
  <c r="AA10" i="12"/>
  <c r="L10" i="12"/>
  <c r="AK30" i="12"/>
  <c r="AK36" i="12"/>
  <c r="AK17" i="2"/>
  <c r="U23" i="4"/>
  <c r="AK27" i="7"/>
  <c r="AC62" i="7"/>
  <c r="L22" i="11"/>
  <c r="M22" i="11" s="1"/>
  <c r="AK31" i="12"/>
  <c r="M36" i="12"/>
  <c r="Q36" i="12"/>
  <c r="M34" i="4"/>
  <c r="P23" i="6"/>
  <c r="Y15" i="7"/>
  <c r="AB22" i="7"/>
  <c r="AJ67" i="7"/>
  <c r="AF34" i="8"/>
  <c r="AK38" i="8"/>
  <c r="AK31" i="11"/>
  <c r="X24" i="12"/>
  <c r="Q34" i="12"/>
  <c r="M34" i="12"/>
  <c r="AK43" i="12"/>
  <c r="T11" i="4"/>
  <c r="L36" i="4"/>
  <c r="M36" i="4" s="1"/>
  <c r="L22" i="6"/>
  <c r="M31" i="8"/>
  <c r="U18" i="11"/>
  <c r="M30" i="11"/>
  <c r="Q30" i="11"/>
  <c r="AF24" i="12"/>
  <c r="AK24" i="12" s="1"/>
  <c r="AK39" i="12"/>
  <c r="AC52" i="4"/>
  <c r="AK13" i="7"/>
  <c r="Q37" i="8"/>
  <c r="M37" i="8"/>
  <c r="T22" i="11"/>
  <c r="T17" i="2"/>
  <c r="X23" i="6"/>
  <c r="AK23" i="6" s="1"/>
  <c r="AB23" i="8"/>
  <c r="AC23" i="8" s="1"/>
  <c r="Q9" i="9"/>
  <c r="M9" i="9"/>
  <c r="L17" i="9"/>
  <c r="M27" i="4"/>
  <c r="U30" i="4"/>
  <c r="AK9" i="6"/>
  <c r="AC55" i="7"/>
  <c r="U29" i="8"/>
  <c r="AB41" i="10"/>
  <c r="AC41" i="10" s="1"/>
  <c r="U9" i="11"/>
  <c r="Q32" i="12"/>
  <c r="AK17" i="4"/>
  <c r="AK28" i="4"/>
  <c r="X30" i="5"/>
  <c r="Y30" i="5" s="1"/>
  <c r="L36" i="5"/>
  <c r="AK11" i="6"/>
  <c r="AK18" i="11"/>
  <c r="AK22" i="11"/>
  <c r="U21" i="12"/>
  <c r="AC14" i="2"/>
  <c r="U14" i="2"/>
  <c r="Q25" i="4"/>
  <c r="AC29" i="5"/>
  <c r="AK18" i="6"/>
  <c r="L30" i="7"/>
  <c r="M30" i="7" s="1"/>
  <c r="U16" i="8"/>
  <c r="L38" i="10"/>
  <c r="Q11" i="11"/>
  <c r="L15" i="11"/>
  <c r="M15" i="11" s="1"/>
  <c r="Q10" i="2"/>
  <c r="M10" i="2"/>
  <c r="F20" i="4"/>
  <c r="M20" i="4" s="1"/>
  <c r="U15" i="6"/>
  <c r="Q14" i="7"/>
  <c r="U11" i="11"/>
  <c r="AK16" i="11"/>
  <c r="AC19" i="12"/>
  <c r="Y10" i="2"/>
  <c r="Y27" i="3"/>
  <c r="AJ11" i="4"/>
  <c r="Y18" i="4"/>
  <c r="U18" i="4"/>
  <c r="U21" i="4"/>
  <c r="U25" i="4"/>
  <c r="Y25" i="5"/>
  <c r="AK34" i="5"/>
  <c r="Q56" i="7"/>
  <c r="Y60" i="7"/>
  <c r="AC60" i="7"/>
  <c r="U60" i="7"/>
  <c r="L67" i="7"/>
  <c r="Y15" i="3"/>
  <c r="Q17" i="3"/>
  <c r="U14" i="4"/>
  <c r="M16" i="4"/>
  <c r="Q9" i="5"/>
  <c r="M16" i="5"/>
  <c r="Q20" i="5"/>
  <c r="Q25" i="5"/>
  <c r="Y9" i="7"/>
  <c r="U9" i="7"/>
  <c r="M18" i="7"/>
  <c r="Q18" i="7"/>
  <c r="M47" i="7"/>
  <c r="AK26" i="8"/>
  <c r="Q14" i="9"/>
  <c r="Q29" i="9"/>
  <c r="M16" i="10"/>
  <c r="AK9" i="11"/>
  <c r="Y17" i="11"/>
  <c r="AC17" i="11"/>
  <c r="AC9" i="1"/>
  <c r="AB12" i="2"/>
  <c r="AC12" i="2" s="1"/>
  <c r="M12" i="4"/>
  <c r="Q44" i="4"/>
  <c r="AJ54" i="4"/>
  <c r="Y16" i="5"/>
  <c r="U20" i="5"/>
  <c r="U27" i="5"/>
  <c r="Q33" i="5"/>
  <c r="U35" i="5"/>
  <c r="AF37" i="5"/>
  <c r="AK37" i="5" s="1"/>
  <c r="Z12" i="6"/>
  <c r="AB12" i="6" s="1"/>
  <c r="Y18" i="7"/>
  <c r="X30" i="7"/>
  <c r="AF48" i="7"/>
  <c r="AK48" i="7" s="1"/>
  <c r="AB50" i="7"/>
  <c r="AC50" i="7" s="1"/>
  <c r="M56" i="7"/>
  <c r="Q60" i="7"/>
  <c r="M74" i="7"/>
  <c r="AA15" i="8"/>
  <c r="Q19" i="8"/>
  <c r="AF17" i="9"/>
  <c r="Q24" i="9"/>
  <c r="M24" i="9"/>
  <c r="U14" i="10"/>
  <c r="X21" i="10"/>
  <c r="AK21" i="10" s="1"/>
  <c r="M27" i="10"/>
  <c r="M29" i="10"/>
  <c r="AK34" i="10"/>
  <c r="AK36" i="10"/>
  <c r="X38" i="10"/>
  <c r="X34" i="11"/>
  <c r="AK10" i="2"/>
  <c r="AK25" i="5"/>
  <c r="Y33" i="5"/>
  <c r="U33" i="5"/>
  <c r="Z36" i="7"/>
  <c r="AB36" i="7" s="1"/>
  <c r="AC19" i="8"/>
  <c r="AK22" i="8"/>
  <c r="Q12" i="9"/>
  <c r="Y24" i="9"/>
  <c r="Z31" i="10"/>
  <c r="AB31" i="10" s="1"/>
  <c r="AA44" i="10"/>
  <c r="AB44" i="10" s="1"/>
  <c r="AC44" i="10" s="1"/>
  <c r="Y9" i="3"/>
  <c r="AK23" i="3"/>
  <c r="AK25" i="3"/>
  <c r="Q13" i="5"/>
  <c r="Z22" i="5"/>
  <c r="AB22" i="5" s="1"/>
  <c r="AC22" i="5" s="1"/>
  <c r="X17" i="6"/>
  <c r="AK32" i="7"/>
  <c r="AA36" i="7"/>
  <c r="M53" i="7"/>
  <c r="Q53" i="7"/>
  <c r="AK13" i="8"/>
  <c r="AA41" i="8"/>
  <c r="U12" i="9"/>
  <c r="M22" i="9"/>
  <c r="Q22" i="9"/>
  <c r="U23" i="10"/>
  <c r="L31" i="10"/>
  <c r="AA31" i="10"/>
  <c r="M35" i="10"/>
  <c r="Q35" i="10"/>
  <c r="AK38" i="10"/>
  <c r="L44" i="10"/>
  <c r="Y31" i="11"/>
  <c r="AK14" i="2"/>
  <c r="U15" i="3"/>
  <c r="AB25" i="3"/>
  <c r="AC25" i="3" s="1"/>
  <c r="AB27" i="3"/>
  <c r="AC27" i="3" s="1"/>
  <c r="Q9" i="4"/>
  <c r="M9" i="4"/>
  <c r="Q22" i="4"/>
  <c r="M24" i="4"/>
  <c r="Y46" i="4"/>
  <c r="F48" i="4"/>
  <c r="U13" i="5"/>
  <c r="AK18" i="5"/>
  <c r="AA22" i="5"/>
  <c r="Y16" i="6"/>
  <c r="U16" i="6"/>
  <c r="X25" i="7"/>
  <c r="Y25" i="7" s="1"/>
  <c r="U34" i="7"/>
  <c r="L36" i="7"/>
  <c r="AC66" i="7"/>
  <c r="T15" i="8"/>
  <c r="U15" i="8" s="1"/>
  <c r="M17" i="8"/>
  <c r="Q28" i="8"/>
  <c r="P41" i="8"/>
  <c r="Q41" i="8" s="1"/>
  <c r="Q10" i="9"/>
  <c r="AJ17" i="9"/>
  <c r="Q20" i="9"/>
  <c r="Y22" i="9"/>
  <c r="U22" i="9"/>
  <c r="Q16" i="10"/>
  <c r="U25" i="10"/>
  <c r="P31" i="10"/>
  <c r="M33" i="10"/>
  <c r="AB42" i="10"/>
  <c r="P44" i="10"/>
  <c r="X45" i="10"/>
  <c r="Y32" i="7"/>
  <c r="AK29" i="10"/>
  <c r="T29" i="11"/>
  <c r="U29" i="11" s="1"/>
  <c r="M33" i="11"/>
  <c r="X10" i="12"/>
  <c r="Y10" i="12" s="1"/>
  <c r="Y22" i="12"/>
  <c r="U22" i="12"/>
  <c r="AK38" i="12"/>
  <c r="Y16" i="2"/>
  <c r="Y20" i="3"/>
  <c r="AK12" i="4"/>
  <c r="Z20" i="4"/>
  <c r="Y40" i="4"/>
  <c r="I10" i="5"/>
  <c r="AK13" i="5"/>
  <c r="Q24" i="5"/>
  <c r="Y13" i="7"/>
  <c r="AC44" i="7"/>
  <c r="AB63" i="7"/>
  <c r="Y24" i="8"/>
  <c r="AK41" i="8"/>
  <c r="AC10" i="9"/>
  <c r="M15" i="9"/>
  <c r="Q15" i="9"/>
  <c r="T31" i="10"/>
  <c r="U25" i="11"/>
  <c r="AK10" i="3"/>
  <c r="AK14" i="3"/>
  <c r="Y22" i="3"/>
  <c r="Q24" i="3"/>
  <c r="U16" i="4"/>
  <c r="AK52" i="4"/>
  <c r="Q19" i="5"/>
  <c r="Y27" i="7"/>
  <c r="AK33" i="7"/>
  <c r="AK40" i="7"/>
  <c r="Y46" i="7"/>
  <c r="AK49" i="7"/>
  <c r="M24" i="8"/>
  <c r="AC31" i="8"/>
  <c r="M39" i="8"/>
  <c r="U30" i="9"/>
  <c r="AC16" i="10"/>
  <c r="AC18" i="10"/>
  <c r="AK32" i="12"/>
  <c r="Y13" i="1"/>
  <c r="M15" i="1"/>
  <c r="AK12" i="2"/>
  <c r="Y24" i="3"/>
  <c r="F28" i="3"/>
  <c r="Q28" i="3" s="1"/>
  <c r="AB12" i="4"/>
  <c r="AC12" i="4" s="1"/>
  <c r="AB21" i="4"/>
  <c r="AC21" i="4" s="1"/>
  <c r="AB23" i="4"/>
  <c r="AC23" i="4" s="1"/>
  <c r="AB25" i="4"/>
  <c r="AC25" i="4" s="1"/>
  <c r="AA10" i="5"/>
  <c r="AB33" i="5"/>
  <c r="AC33" i="5" s="1"/>
  <c r="Y20" i="7"/>
  <c r="T25" i="7"/>
  <c r="AC37" i="7"/>
  <c r="M39" i="7"/>
  <c r="F48" i="7"/>
  <c r="Y69" i="7"/>
  <c r="AB16" i="8"/>
  <c r="AC16" i="8" s="1"/>
  <c r="AK18" i="8"/>
  <c r="AK10" i="9"/>
  <c r="M13" i="9"/>
  <c r="Q13" i="9"/>
  <c r="AC35" i="10"/>
  <c r="Y39" i="10"/>
  <c r="Q20" i="11"/>
  <c r="I22" i="11"/>
  <c r="X29" i="11"/>
  <c r="Y29" i="11" s="1"/>
  <c r="Q31" i="11"/>
  <c r="Q33" i="11"/>
  <c r="AB12" i="12"/>
  <c r="AC12" i="12" s="1"/>
  <c r="AC17" i="1"/>
  <c r="F11" i="4"/>
  <c r="Q11" i="4" s="1"/>
  <c r="Q18" i="4"/>
  <c r="AK50" i="4"/>
  <c r="AK38" i="7"/>
  <c r="Y22" i="8"/>
  <c r="Y35" i="8"/>
  <c r="U39" i="8"/>
  <c r="AK24" i="9"/>
  <c r="AB27" i="10"/>
  <c r="AC27" i="10" s="1"/>
  <c r="AB29" i="10"/>
  <c r="AC29" i="10" s="1"/>
  <c r="AB38" i="12"/>
  <c r="AC38" i="12" s="1"/>
  <c r="U42" i="12"/>
  <c r="Y11" i="1"/>
  <c r="U15" i="1"/>
  <c r="U26" i="3"/>
  <c r="L20" i="4"/>
  <c r="AC43" i="4"/>
  <c r="U11" i="8"/>
  <c r="AB12" i="3"/>
  <c r="AC12" i="3" s="1"/>
  <c r="AC14" i="3"/>
  <c r="U9" i="4"/>
  <c r="Z11" i="4"/>
  <c r="AK18" i="4"/>
  <c r="P20" i="4"/>
  <c r="AK23" i="4"/>
  <c r="Q33" i="4"/>
  <c r="U35" i="4"/>
  <c r="AK43" i="4"/>
  <c r="AB47" i="4"/>
  <c r="Y51" i="4"/>
  <c r="AC51" i="4"/>
  <c r="M24" i="5"/>
  <c r="Z30" i="5"/>
  <c r="U18" i="6"/>
  <c r="AA23" i="6"/>
  <c r="Y22" i="7"/>
  <c r="AC24" i="7"/>
  <c r="Y39" i="7"/>
  <c r="AC39" i="7"/>
  <c r="I48" i="7"/>
  <c r="U48" i="7" s="1"/>
  <c r="I74" i="7"/>
  <c r="Y74" i="7" s="1"/>
  <c r="L15" i="8"/>
  <c r="M15" i="8" s="1"/>
  <c r="AK16" i="8"/>
  <c r="AK31" i="8"/>
  <c r="AJ41" i="8"/>
  <c r="U13" i="9"/>
  <c r="M23" i="9"/>
  <c r="AB30" i="9"/>
  <c r="Y16" i="11"/>
  <c r="U20" i="11"/>
  <c r="AC25" i="11"/>
  <c r="U31" i="11"/>
  <c r="F17" i="12"/>
  <c r="M17" i="12" s="1"/>
  <c r="Z24" i="12"/>
  <c r="AB24" i="12" s="1"/>
  <c r="AC24" i="12" s="1"/>
  <c r="L24" i="12"/>
  <c r="M24" i="12" s="1"/>
  <c r="AB15" i="1"/>
  <c r="AC15" i="1" s="1"/>
  <c r="AB16" i="2"/>
  <c r="AC16" i="2" s="1"/>
  <c r="AJ17" i="2"/>
  <c r="Q11" i="3"/>
  <c r="M15" i="3"/>
  <c r="U20" i="3"/>
  <c r="Z28" i="3"/>
  <c r="AB28" i="3" s="1"/>
  <c r="AC28" i="3" s="1"/>
  <c r="AB9" i="4"/>
  <c r="AC9" i="4" s="1"/>
  <c r="P11" i="4"/>
  <c r="T20" i="4"/>
  <c r="U20" i="4" s="1"/>
  <c r="Y26" i="4"/>
  <c r="AJ36" i="4"/>
  <c r="I37" i="5"/>
  <c r="M15" i="6"/>
  <c r="AA22" i="6"/>
  <c r="T23" i="6"/>
  <c r="U13" i="7"/>
  <c r="AF25" i="7"/>
  <c r="AF30" i="7"/>
  <c r="AK30" i="7" s="1"/>
  <c r="I36" i="7"/>
  <c r="U36" i="7" s="1"/>
  <c r="I41" i="7"/>
  <c r="AA48" i="7"/>
  <c r="AK69" i="7"/>
  <c r="AK71" i="7"/>
  <c r="L73" i="7"/>
  <c r="M73" i="7" s="1"/>
  <c r="AA74" i="7"/>
  <c r="I21" i="8"/>
  <c r="U21" i="8" s="1"/>
  <c r="AB24" i="8"/>
  <c r="AC24" i="8" s="1"/>
  <c r="AB26" i="8"/>
  <c r="AC26" i="8" s="1"/>
  <c r="Y30" i="8"/>
  <c r="U30" i="8"/>
  <c r="AC35" i="8"/>
  <c r="U15" i="10"/>
  <c r="AC17" i="10"/>
  <c r="P22" i="11"/>
  <c r="F35" i="11"/>
  <c r="Q35" i="11" s="1"/>
  <c r="Y15" i="12"/>
  <c r="U15" i="12"/>
  <c r="Q26" i="12"/>
  <c r="Q28" i="12"/>
  <c r="AA54" i="7"/>
  <c r="AK66" i="7"/>
  <c r="Q70" i="7"/>
  <c r="U73" i="7"/>
  <c r="Q12" i="8"/>
  <c r="AC21" i="9"/>
  <c r="AA13" i="10"/>
  <c r="U22" i="10"/>
  <c r="Z17" i="12"/>
  <c r="AB17" i="12" s="1"/>
  <c r="AC17" i="12" s="1"/>
  <c r="Y10" i="1"/>
  <c r="Q14" i="1"/>
  <c r="Y15" i="2"/>
  <c r="U11" i="3"/>
  <c r="Y17" i="3"/>
  <c r="Q19" i="3"/>
  <c r="AK26" i="3"/>
  <c r="Y19" i="4"/>
  <c r="U22" i="4"/>
  <c r="I28" i="4"/>
  <c r="Y35" i="4"/>
  <c r="Q42" i="4"/>
  <c r="Y44" i="4"/>
  <c r="AK45" i="4"/>
  <c r="AK47" i="4"/>
  <c r="AK55" i="4"/>
  <c r="Q12" i="5"/>
  <c r="U14" i="5"/>
  <c r="Y17" i="5"/>
  <c r="U21" i="5"/>
  <c r="Q26" i="5"/>
  <c r="AB10" i="6"/>
  <c r="AC10" i="6" s="1"/>
  <c r="T12" i="6"/>
  <c r="Y35" i="7"/>
  <c r="AK55" i="7"/>
  <c r="AK59" i="7"/>
  <c r="Q63" i="7"/>
  <c r="Y68" i="7"/>
  <c r="U70" i="7"/>
  <c r="AC72" i="7"/>
  <c r="Y10" i="8"/>
  <c r="AC12" i="8"/>
  <c r="M14" i="8"/>
  <c r="AC17" i="8"/>
  <c r="Q23" i="8"/>
  <c r="M23" i="8"/>
  <c r="Z34" i="8"/>
  <c r="AB34" i="8" s="1"/>
  <c r="AC34" i="8" s="1"/>
  <c r="AK35" i="8"/>
  <c r="AB37" i="8"/>
  <c r="AC37" i="8" s="1"/>
  <c r="AK39" i="8"/>
  <c r="AK13" i="9"/>
  <c r="P17" i="9"/>
  <c r="U19" i="9"/>
  <c r="I25" i="9"/>
  <c r="U25" i="9" s="1"/>
  <c r="AK28" i="9"/>
  <c r="AK30" i="9"/>
  <c r="AK20" i="10"/>
  <c r="M26" i="10"/>
  <c r="Q28" i="10"/>
  <c r="Q30" i="10"/>
  <c r="U35" i="10"/>
  <c r="AJ38" i="10"/>
  <c r="Y23" i="11"/>
  <c r="Q27" i="11"/>
  <c r="AA17" i="12"/>
  <c r="AK25" i="12"/>
  <c r="AK29" i="12"/>
  <c r="U33" i="12"/>
  <c r="AK40" i="12"/>
  <c r="Y14" i="8"/>
  <c r="Q19" i="9"/>
  <c r="AK14" i="10"/>
  <c r="AB20" i="10"/>
  <c r="AC20" i="10" s="1"/>
  <c r="Q24" i="10"/>
  <c r="AK40" i="10"/>
  <c r="AA34" i="11"/>
  <c r="Q33" i="12"/>
  <c r="Y12" i="1"/>
  <c r="Y14" i="1"/>
  <c r="I18" i="1"/>
  <c r="AK11" i="3"/>
  <c r="Y19" i="3"/>
  <c r="AK20" i="3"/>
  <c r="T28" i="3"/>
  <c r="M10" i="4"/>
  <c r="Q17" i="4"/>
  <c r="M19" i="4"/>
  <c r="AF20" i="4"/>
  <c r="AK20" i="4" s="1"/>
  <c r="Z28" i="4"/>
  <c r="AB28" i="4" s="1"/>
  <c r="AC28" i="4" s="1"/>
  <c r="AB29" i="4"/>
  <c r="AC29" i="4" s="1"/>
  <c r="AB35" i="4"/>
  <c r="AC35" i="4" s="1"/>
  <c r="Y37" i="4"/>
  <c r="AK38" i="4"/>
  <c r="AK40" i="4"/>
  <c r="AC42" i="4"/>
  <c r="Y53" i="4"/>
  <c r="X54" i="4"/>
  <c r="AK54" i="4" s="1"/>
  <c r="Y12" i="5"/>
  <c r="Y26" i="5"/>
  <c r="U26" i="5"/>
  <c r="M28" i="5"/>
  <c r="I30" i="5"/>
  <c r="AB31" i="5"/>
  <c r="AC31" i="5" s="1"/>
  <c r="AB35" i="5"/>
  <c r="AK10" i="6"/>
  <c r="Z30" i="7"/>
  <c r="AB30" i="7" s="1"/>
  <c r="AB31" i="7"/>
  <c r="AC31" i="7" s="1"/>
  <c r="AF36" i="7"/>
  <c r="U40" i="7"/>
  <c r="Q49" i="7"/>
  <c r="AK52" i="7"/>
  <c r="T61" i="7"/>
  <c r="U61" i="7" s="1"/>
  <c r="U63" i="7"/>
  <c r="AC65" i="7"/>
  <c r="F67" i="7"/>
  <c r="Q67" i="7" s="1"/>
  <c r="M72" i="7"/>
  <c r="M10" i="8"/>
  <c r="T21" i="8"/>
  <c r="M25" i="8"/>
  <c r="AC28" i="8"/>
  <c r="L34" i="8"/>
  <c r="AB13" i="9"/>
  <c r="AC13" i="9" s="1"/>
  <c r="L25" i="9"/>
  <c r="L32" i="9"/>
  <c r="AB11" i="10"/>
  <c r="AC11" i="10" s="1"/>
  <c r="P13" i="10"/>
  <c r="Q15" i="10"/>
  <c r="Q17" i="10"/>
  <c r="M19" i="10"/>
  <c r="AF31" i="10"/>
  <c r="Q39" i="10"/>
  <c r="M39" i="10"/>
  <c r="U27" i="11"/>
  <c r="P34" i="11"/>
  <c r="Z10" i="12"/>
  <c r="AB10" i="12" s="1"/>
  <c r="AC10" i="12" s="1"/>
  <c r="AK13" i="12"/>
  <c r="L17" i="12"/>
  <c r="AB22" i="12"/>
  <c r="AC22" i="12" s="1"/>
  <c r="P24" i="12"/>
  <c r="Q24" i="12" s="1"/>
  <c r="Y31" i="12"/>
  <c r="U37" i="12"/>
  <c r="AB40" i="12"/>
  <c r="AC40" i="12" s="1"/>
  <c r="AK42" i="12"/>
  <c r="Q20" i="8"/>
  <c r="M20" i="8"/>
  <c r="AK9" i="9"/>
  <c r="AB11" i="9"/>
  <c r="Q27" i="9"/>
  <c r="Y29" i="9"/>
  <c r="U29" i="9"/>
  <c r="L29" i="11"/>
  <c r="AK30" i="11"/>
  <c r="AB32" i="11"/>
  <c r="AC32" i="11" s="1"/>
  <c r="AC15" i="12"/>
  <c r="P17" i="12"/>
  <c r="U26" i="12"/>
  <c r="AC28" i="12"/>
  <c r="M43" i="12"/>
  <c r="Q43" i="12"/>
  <c r="AB11" i="2"/>
  <c r="AC11" i="2" s="1"/>
  <c r="AB13" i="2"/>
  <c r="Z17" i="2"/>
  <c r="AB9" i="3"/>
  <c r="AC9" i="3" s="1"/>
  <c r="AB13" i="3"/>
  <c r="AC13" i="3" s="1"/>
  <c r="Y23" i="3"/>
  <c r="Y25" i="3"/>
  <c r="AB15" i="4"/>
  <c r="AC15" i="4" s="1"/>
  <c r="P28" i="4"/>
  <c r="Y39" i="4"/>
  <c r="F41" i="4"/>
  <c r="Q41" i="4" s="1"/>
  <c r="I48" i="4"/>
  <c r="U51" i="4"/>
  <c r="X10" i="5"/>
  <c r="AK10" i="5" s="1"/>
  <c r="AF22" i="5"/>
  <c r="AK22" i="5" s="1"/>
  <c r="L23" i="6"/>
  <c r="AA25" i="7"/>
  <c r="P30" i="7"/>
  <c r="Q30" i="7" s="1"/>
  <c r="Q42" i="7"/>
  <c r="M51" i="7"/>
  <c r="Y53" i="7"/>
  <c r="AC53" i="7"/>
  <c r="M58" i="7"/>
  <c r="AB14" i="8"/>
  <c r="AC14" i="8" s="1"/>
  <c r="Q16" i="8"/>
  <c r="M16" i="8"/>
  <c r="I41" i="8"/>
  <c r="U41" i="8" s="1"/>
  <c r="M16" i="9"/>
  <c r="X17" i="9"/>
  <c r="AK19" i="9"/>
  <c r="AB21" i="9"/>
  <c r="I31" i="9"/>
  <c r="AC10" i="10"/>
  <c r="M9" i="11"/>
  <c r="AB12" i="11"/>
  <c r="M16" i="11"/>
  <c r="F22" i="11"/>
  <c r="P29" i="11"/>
  <c r="AF35" i="11"/>
  <c r="AK35" i="11" s="1"/>
  <c r="Q19" i="12"/>
  <c r="AK33" i="12"/>
  <c r="AB35" i="12"/>
  <c r="AC35" i="12" s="1"/>
  <c r="L39" i="12"/>
  <c r="M39" i="12" s="1"/>
  <c r="Y43" i="12"/>
  <c r="U43" i="12"/>
  <c r="AK44" i="12"/>
  <c r="Q29" i="4"/>
  <c r="AK30" i="4"/>
  <c r="AB32" i="4"/>
  <c r="AC32" i="4" s="1"/>
  <c r="Y38" i="4"/>
  <c r="Q40" i="4"/>
  <c r="X41" i="4"/>
  <c r="AK41" i="4" s="1"/>
  <c r="Y45" i="4"/>
  <c r="Q47" i="4"/>
  <c r="X48" i="4"/>
  <c r="M52" i="4"/>
  <c r="F15" i="5"/>
  <c r="M15" i="5" s="1"/>
  <c r="M11" i="6"/>
  <c r="AF12" i="6"/>
  <c r="AK12" i="6" s="1"/>
  <c r="AB14" i="6"/>
  <c r="Q20" i="6"/>
  <c r="I23" i="6"/>
  <c r="AB9" i="7"/>
  <c r="AC9" i="7" s="1"/>
  <c r="Y11" i="7"/>
  <c r="AK12" i="7"/>
  <c r="Q21" i="7"/>
  <c r="Q28" i="7"/>
  <c r="I30" i="7"/>
  <c r="Q38" i="7"/>
  <c r="T41" i="7"/>
  <c r="AC45" i="7"/>
  <c r="M55" i="7"/>
  <c r="Y57" i="7"/>
  <c r="Q59" i="7"/>
  <c r="M62" i="7"/>
  <c r="Y64" i="7"/>
  <c r="Q66" i="7"/>
  <c r="M69" i="7"/>
  <c r="Y71" i="7"/>
  <c r="F73" i="7"/>
  <c r="Y9" i="8"/>
  <c r="Q13" i="8"/>
  <c r="P27" i="8"/>
  <c r="Q27" i="8" s="1"/>
  <c r="Q29" i="8"/>
  <c r="AK30" i="8"/>
  <c r="M38" i="8"/>
  <c r="AK20" i="9"/>
  <c r="AK22" i="9"/>
  <c r="AB27" i="9"/>
  <c r="AC27" i="9" s="1"/>
  <c r="AB29" i="9"/>
  <c r="AC29" i="9" s="1"/>
  <c r="AF32" i="9"/>
  <c r="AK32" i="9" s="1"/>
  <c r="AJ13" i="10"/>
  <c r="AA21" i="10"/>
  <c r="Y32" i="10"/>
  <c r="Y34" i="10"/>
  <c r="U36" i="10"/>
  <c r="AF44" i="10"/>
  <c r="Q12" i="11"/>
  <c r="AK14" i="11"/>
  <c r="U17" i="11"/>
  <c r="AK21" i="11"/>
  <c r="M23" i="11"/>
  <c r="F29" i="11"/>
  <c r="U30" i="11"/>
  <c r="AA35" i="11"/>
  <c r="U11" i="12"/>
  <c r="AC13" i="12"/>
  <c r="M15" i="12"/>
  <c r="U18" i="12"/>
  <c r="AC20" i="12"/>
  <c r="M22" i="12"/>
  <c r="P36" i="4"/>
  <c r="Q36" i="4" s="1"/>
  <c r="AK37" i="4"/>
  <c r="AB39" i="4"/>
  <c r="AC39" i="4" s="1"/>
  <c r="AK44" i="4"/>
  <c r="AB46" i="4"/>
  <c r="AC46" i="4" s="1"/>
  <c r="F55" i="4"/>
  <c r="Q55" i="4" s="1"/>
  <c r="AB17" i="5"/>
  <c r="AC17" i="5" s="1"/>
  <c r="AB21" i="5"/>
  <c r="L30" i="5"/>
  <c r="Y9" i="6"/>
  <c r="X12" i="6"/>
  <c r="AF17" i="6"/>
  <c r="AK21" i="6"/>
  <c r="AK24" i="7"/>
  <c r="Y31" i="7"/>
  <c r="AK44" i="7"/>
  <c r="AB46" i="7"/>
  <c r="AC46" i="7" s="1"/>
  <c r="AJ73" i="7"/>
  <c r="AJ74" i="7"/>
  <c r="AK14" i="8"/>
  <c r="U18" i="8"/>
  <c r="X21" i="8"/>
  <c r="Q25" i="8"/>
  <c r="F40" i="8"/>
  <c r="M40" i="8" s="1"/>
  <c r="Y15" i="9"/>
  <c r="F17" i="9"/>
  <c r="M17" i="9" s="1"/>
  <c r="L31" i="9"/>
  <c r="M31" i="9" s="1"/>
  <c r="Y12" i="10"/>
  <c r="AK15" i="10"/>
  <c r="I21" i="10"/>
  <c r="U21" i="10" s="1"/>
  <c r="AB24" i="10"/>
  <c r="AC24" i="10" s="1"/>
  <c r="U28" i="10"/>
  <c r="AK35" i="10"/>
  <c r="Y41" i="10"/>
  <c r="Q43" i="10"/>
  <c r="U12" i="11"/>
  <c r="AF15" i="11"/>
  <c r="AK15" i="11" s="1"/>
  <c r="F34" i="11"/>
  <c r="M34" i="11" s="1"/>
  <c r="I35" i="11"/>
  <c r="T30" i="12"/>
  <c r="U32" i="12"/>
  <c r="Y36" i="12"/>
  <c r="T39" i="12"/>
  <c r="U39" i="12" s="1"/>
  <c r="Z16" i="7"/>
  <c r="Y21" i="7"/>
  <c r="Y28" i="7"/>
  <c r="AK34" i="7"/>
  <c r="AK37" i="7"/>
  <c r="Y50" i="7"/>
  <c r="Q52" i="7"/>
  <c r="AK58" i="7"/>
  <c r="AK65" i="7"/>
  <c r="AK68" i="7"/>
  <c r="AK72" i="7"/>
  <c r="AK10" i="8"/>
  <c r="M18" i="8"/>
  <c r="Z27" i="8"/>
  <c r="Y36" i="8"/>
  <c r="AA31" i="9"/>
  <c r="U10" i="10"/>
  <c r="AK30" i="10"/>
  <c r="U43" i="10"/>
  <c r="U10" i="11"/>
  <c r="U19" i="11"/>
  <c r="AK14" i="12"/>
  <c r="AK21" i="12"/>
  <c r="Q27" i="12"/>
  <c r="Y38" i="12"/>
  <c r="T36" i="4"/>
  <c r="U36" i="4" s="1"/>
  <c r="M38" i="4"/>
  <c r="M45" i="4"/>
  <c r="Y50" i="4"/>
  <c r="AK12" i="5"/>
  <c r="AK17" i="5"/>
  <c r="AB19" i="5"/>
  <c r="AB24" i="5"/>
  <c r="AC24" i="5" s="1"/>
  <c r="AK26" i="5"/>
  <c r="AB28" i="5"/>
  <c r="P30" i="5"/>
  <c r="Y32" i="5"/>
  <c r="Q34" i="5"/>
  <c r="Y11" i="6"/>
  <c r="AJ17" i="6"/>
  <c r="F22" i="6"/>
  <c r="Q22" i="6" s="1"/>
  <c r="AK9" i="7"/>
  <c r="M11" i="7"/>
  <c r="AB14" i="7"/>
  <c r="AA16" i="7"/>
  <c r="AB17" i="7"/>
  <c r="AC17" i="7" s="1"/>
  <c r="U19" i="7"/>
  <c r="F25" i="7"/>
  <c r="Q25" i="7" s="1"/>
  <c r="U26" i="7"/>
  <c r="Y33" i="7"/>
  <c r="Q45" i="7"/>
  <c r="Q57" i="7"/>
  <c r="Q64" i="7"/>
  <c r="Q71" i="7"/>
  <c r="Q9" i="8"/>
  <c r="F15" i="8"/>
  <c r="AF21" i="8"/>
  <c r="U23" i="8"/>
  <c r="L27" i="8"/>
  <c r="M27" i="8" s="1"/>
  <c r="AB30" i="8"/>
  <c r="AC30" i="8" s="1"/>
  <c r="Y38" i="8"/>
  <c r="I17" i="9"/>
  <c r="Y17" i="9" s="1"/>
  <c r="AK27" i="9"/>
  <c r="AK29" i="9"/>
  <c r="X32" i="9"/>
  <c r="L21" i="10"/>
  <c r="M21" i="10" s="1"/>
  <c r="AK24" i="10"/>
  <c r="AB28" i="10"/>
  <c r="AC28" i="10" s="1"/>
  <c r="AB30" i="10"/>
  <c r="AC30" i="10" s="1"/>
  <c r="M32" i="10"/>
  <c r="Q34" i="10"/>
  <c r="F38" i="10"/>
  <c r="M38" i="10" s="1"/>
  <c r="AJ45" i="10"/>
  <c r="M19" i="11"/>
  <c r="AJ22" i="11"/>
  <c r="Y32" i="11"/>
  <c r="I34" i="11"/>
  <c r="L35" i="11"/>
  <c r="AK9" i="12"/>
  <c r="Q13" i="12"/>
  <c r="AK16" i="12"/>
  <c r="Q20" i="12"/>
  <c r="AK23" i="12"/>
  <c r="U25" i="12"/>
  <c r="Y29" i="12"/>
  <c r="X39" i="12"/>
  <c r="Y39" i="12" s="1"/>
  <c r="M45" i="12"/>
  <c r="U30" i="12"/>
  <c r="Y30" i="12"/>
  <c r="U45" i="12"/>
  <c r="Y45" i="12"/>
  <c r="M44" i="12"/>
  <c r="Q44" i="12"/>
  <c r="M10" i="12"/>
  <c r="Q10" i="12"/>
  <c r="AC14" i="12"/>
  <c r="AC21" i="12"/>
  <c r="AC34" i="12"/>
  <c r="AK45" i="12"/>
  <c r="U10" i="12"/>
  <c r="U17" i="12"/>
  <c r="Y17" i="12"/>
  <c r="U24" i="12"/>
  <c r="Y24" i="12"/>
  <c r="AC27" i="12"/>
  <c r="AC42" i="12"/>
  <c r="AC44" i="12"/>
  <c r="U44" i="12"/>
  <c r="Y44" i="12"/>
  <c r="M30" i="12"/>
  <c r="Q30" i="12"/>
  <c r="Y11" i="12"/>
  <c r="Y18" i="12"/>
  <c r="Y25" i="12"/>
  <c r="Y32" i="12"/>
  <c r="Q9" i="12"/>
  <c r="AC9" i="12"/>
  <c r="Y12" i="12"/>
  <c r="Q16" i="12"/>
  <c r="AC16" i="12"/>
  <c r="Y19" i="12"/>
  <c r="Q23" i="12"/>
  <c r="AC23" i="12"/>
  <c r="Y26" i="12"/>
  <c r="Y33" i="12"/>
  <c r="Q37" i="12"/>
  <c r="Y40" i="12"/>
  <c r="Y13" i="12"/>
  <c r="Y20" i="12"/>
  <c r="Y27" i="12"/>
  <c r="Z30" i="12"/>
  <c r="AB30" i="12" s="1"/>
  <c r="AC30" i="12" s="1"/>
  <c r="Y34" i="12"/>
  <c r="Y41" i="12"/>
  <c r="Z44" i="12"/>
  <c r="AB44" i="12" s="1"/>
  <c r="U9" i="12"/>
  <c r="M12" i="12"/>
  <c r="Y14" i="12"/>
  <c r="U16" i="12"/>
  <c r="M19" i="12"/>
  <c r="Y21" i="12"/>
  <c r="U23" i="12"/>
  <c r="M26" i="12"/>
  <c r="Y28" i="12"/>
  <c r="M33" i="12"/>
  <c r="Y35" i="12"/>
  <c r="Q39" i="12"/>
  <c r="M40" i="12"/>
  <c r="Y42" i="12"/>
  <c r="Q45" i="12"/>
  <c r="AC11" i="12"/>
  <c r="AC18" i="12"/>
  <c r="AC25" i="12"/>
  <c r="AC32" i="12"/>
  <c r="Z39" i="12"/>
  <c r="AB39" i="12" s="1"/>
  <c r="AC39" i="12" s="1"/>
  <c r="Z45" i="12"/>
  <c r="AB45" i="12" s="1"/>
  <c r="AC45" i="12" s="1"/>
  <c r="M14" i="12"/>
  <c r="M21" i="12"/>
  <c r="AC26" i="12"/>
  <c r="M28" i="12"/>
  <c r="AC33" i="12"/>
  <c r="M35" i="12"/>
  <c r="M42" i="12"/>
  <c r="AB15" i="11"/>
  <c r="AC15" i="11" s="1"/>
  <c r="Y34" i="11"/>
  <c r="U34" i="11"/>
  <c r="Q29" i="11"/>
  <c r="M29" i="11"/>
  <c r="AC14" i="11"/>
  <c r="AC21" i="11"/>
  <c r="Q15" i="11"/>
  <c r="Q22" i="11"/>
  <c r="AK34" i="11"/>
  <c r="Y35" i="11"/>
  <c r="AC35" i="11"/>
  <c r="U35" i="11"/>
  <c r="Y15" i="11"/>
  <c r="U15" i="11"/>
  <c r="Y22" i="11"/>
  <c r="U22" i="11"/>
  <c r="AC28" i="11"/>
  <c r="Q34" i="11"/>
  <c r="Y12" i="11"/>
  <c r="U14" i="11"/>
  <c r="Y19" i="11"/>
  <c r="U21" i="11"/>
  <c r="Y26" i="11"/>
  <c r="U28" i="11"/>
  <c r="Y33" i="11"/>
  <c r="Z35" i="11"/>
  <c r="AB35" i="11" s="1"/>
  <c r="Y13" i="11"/>
  <c r="Y20" i="11"/>
  <c r="AA22" i="11"/>
  <c r="AB22" i="11" s="1"/>
  <c r="Y27" i="11"/>
  <c r="AA29" i="11"/>
  <c r="AB29" i="11" s="1"/>
  <c r="AC29" i="11" s="1"/>
  <c r="Y14" i="11"/>
  <c r="Y21" i="11"/>
  <c r="Y28" i="11"/>
  <c r="M13" i="11"/>
  <c r="M20" i="11"/>
  <c r="M27" i="11"/>
  <c r="AC12" i="11"/>
  <c r="M14" i="11"/>
  <c r="AC19" i="11"/>
  <c r="M21" i="11"/>
  <c r="AC26" i="11"/>
  <c r="M28" i="11"/>
  <c r="AC33" i="11"/>
  <c r="AC13" i="11"/>
  <c r="AC20" i="11"/>
  <c r="AC27" i="11"/>
  <c r="Q31" i="10"/>
  <c r="M31" i="10"/>
  <c r="U13" i="10"/>
  <c r="Y13" i="10"/>
  <c r="Y31" i="10"/>
  <c r="AC31" i="10"/>
  <c r="U31" i="10"/>
  <c r="Y44" i="10"/>
  <c r="U44" i="10"/>
  <c r="AC9" i="10"/>
  <c r="Q45" i="10"/>
  <c r="M45" i="10"/>
  <c r="AK13" i="10"/>
  <c r="AK31" i="10"/>
  <c r="AK44" i="10"/>
  <c r="Y45" i="10"/>
  <c r="U45" i="10"/>
  <c r="Y38" i="10"/>
  <c r="U38" i="10"/>
  <c r="Q44" i="10"/>
  <c r="M44" i="10"/>
  <c r="AK45" i="10"/>
  <c r="Y14" i="10"/>
  <c r="Y29" i="10"/>
  <c r="Y36" i="10"/>
  <c r="AA38" i="10"/>
  <c r="AB38" i="10" s="1"/>
  <c r="AC38" i="10" s="1"/>
  <c r="Y43" i="10"/>
  <c r="Z45" i="10"/>
  <c r="Q12" i="10"/>
  <c r="Y15" i="10"/>
  <c r="U17" i="10"/>
  <c r="Q19" i="10"/>
  <c r="AC19" i="10"/>
  <c r="Y22" i="10"/>
  <c r="U24" i="10"/>
  <c r="Q26" i="10"/>
  <c r="AC26" i="10"/>
  <c r="M28" i="10"/>
  <c r="Y30" i="10"/>
  <c r="Q33" i="10"/>
  <c r="AC33" i="10"/>
  <c r="Y37" i="10"/>
  <c r="Q40" i="10"/>
  <c r="AC40" i="10"/>
  <c r="M42" i="10"/>
  <c r="Y9" i="10"/>
  <c r="U18" i="10"/>
  <c r="Y23" i="10"/>
  <c r="U32" i="10"/>
  <c r="AC34" i="10"/>
  <c r="Y10" i="10"/>
  <c r="U12" i="10"/>
  <c r="Z13" i="10"/>
  <c r="M15" i="10"/>
  <c r="Y17" i="10"/>
  <c r="U19" i="10"/>
  <c r="Q21" i="10"/>
  <c r="M22" i="10"/>
  <c r="Y24" i="10"/>
  <c r="U26" i="10"/>
  <c r="M30" i="10"/>
  <c r="U33" i="10"/>
  <c r="M37" i="10"/>
  <c r="U40" i="10"/>
  <c r="AC42" i="10"/>
  <c r="M9" i="10"/>
  <c r="AC14" i="10"/>
  <c r="U20" i="10"/>
  <c r="Z21" i="10"/>
  <c r="U27" i="10"/>
  <c r="U41" i="10"/>
  <c r="AC43" i="10"/>
  <c r="M10" i="10"/>
  <c r="AC15" i="10"/>
  <c r="M17" i="10"/>
  <c r="AC22" i="10"/>
  <c r="M24" i="10"/>
  <c r="AC37" i="10"/>
  <c r="U31" i="9"/>
  <c r="Y31" i="9"/>
  <c r="Q32" i="9"/>
  <c r="M32" i="9"/>
  <c r="AK25" i="9"/>
  <c r="Y32" i="9"/>
  <c r="U32" i="9"/>
  <c r="AC14" i="9"/>
  <c r="AK31" i="9"/>
  <c r="M25" i="9"/>
  <c r="AC28" i="9"/>
  <c r="Q31" i="9"/>
  <c r="Y11" i="9"/>
  <c r="Y18" i="9"/>
  <c r="M10" i="9"/>
  <c r="Y12" i="9"/>
  <c r="U14" i="9"/>
  <c r="Q16" i="9"/>
  <c r="AC16" i="9"/>
  <c r="Y19" i="9"/>
  <c r="U21" i="9"/>
  <c r="Q23" i="9"/>
  <c r="AC23" i="9"/>
  <c r="Y26" i="9"/>
  <c r="U28" i="9"/>
  <c r="Q30" i="9"/>
  <c r="AC30" i="9"/>
  <c r="Y13" i="9"/>
  <c r="Y20" i="9"/>
  <c r="Y27" i="9"/>
  <c r="M12" i="9"/>
  <c r="Y14" i="9"/>
  <c r="U16" i="9"/>
  <c r="M19" i="9"/>
  <c r="Y21" i="9"/>
  <c r="U23" i="9"/>
  <c r="Q25" i="9"/>
  <c r="M26" i="9"/>
  <c r="Y28" i="9"/>
  <c r="Z31" i="9"/>
  <c r="AB31" i="9" s="1"/>
  <c r="AC31" i="9" s="1"/>
  <c r="AC11" i="9"/>
  <c r="AA17" i="9"/>
  <c r="AB17" i="9" s="1"/>
  <c r="AC17" i="9" s="1"/>
  <c r="AC18" i="9"/>
  <c r="Z25" i="9"/>
  <c r="AB25" i="9" s="1"/>
  <c r="AC12" i="9"/>
  <c r="M14" i="9"/>
  <c r="AC19" i="9"/>
  <c r="M21" i="9"/>
  <c r="AC26" i="9"/>
  <c r="M28" i="9"/>
  <c r="Z32" i="9"/>
  <c r="AB32" i="9" s="1"/>
  <c r="AC32" i="9" s="1"/>
  <c r="Y27" i="8"/>
  <c r="Q15" i="8"/>
  <c r="AC20" i="8"/>
  <c r="AK21" i="8"/>
  <c r="AK27" i="8"/>
  <c r="Q34" i="8"/>
  <c r="M34" i="8"/>
  <c r="Q40" i="8"/>
  <c r="M41" i="8"/>
  <c r="AC13" i="8"/>
  <c r="U34" i="8"/>
  <c r="AK15" i="8"/>
  <c r="M21" i="8"/>
  <c r="Y40" i="8"/>
  <c r="AC40" i="8"/>
  <c r="U40" i="8"/>
  <c r="U12" i="8"/>
  <c r="U19" i="8"/>
  <c r="Q21" i="8"/>
  <c r="M22" i="8"/>
  <c r="U26" i="8"/>
  <c r="M29" i="8"/>
  <c r="U33" i="8"/>
  <c r="M36" i="8"/>
  <c r="Y11" i="8"/>
  <c r="Y15" i="8"/>
  <c r="Y18" i="8"/>
  <c r="Z21" i="8"/>
  <c r="AB21" i="8" s="1"/>
  <c r="Y25" i="8"/>
  <c r="AA27" i="8"/>
  <c r="AB27" i="8" s="1"/>
  <c r="AC27" i="8" s="1"/>
  <c r="Y32" i="8"/>
  <c r="AA34" i="8"/>
  <c r="Y39" i="8"/>
  <c r="Z41" i="8"/>
  <c r="AB41" i="8" s="1"/>
  <c r="Y12" i="8"/>
  <c r="Z15" i="8"/>
  <c r="Y19" i="8"/>
  <c r="AC22" i="8"/>
  <c r="Y26" i="8"/>
  <c r="AC29" i="8"/>
  <c r="Y33" i="8"/>
  <c r="AC36" i="8"/>
  <c r="Y13" i="8"/>
  <c r="Y20" i="8"/>
  <c r="U28" i="8"/>
  <c r="U35" i="8"/>
  <c r="M12" i="8"/>
  <c r="M19" i="8"/>
  <c r="M26" i="8"/>
  <c r="M33" i="8"/>
  <c r="U36" i="8"/>
  <c r="AC11" i="8"/>
  <c r="M13" i="8"/>
  <c r="AC18" i="8"/>
  <c r="AC25" i="8"/>
  <c r="AC32" i="8"/>
  <c r="AC39" i="8"/>
  <c r="T10" i="7"/>
  <c r="U10" i="7" s="1"/>
  <c r="AJ10" i="7"/>
  <c r="M14" i="7"/>
  <c r="AB20" i="7"/>
  <c r="AC20" i="7" s="1"/>
  <c r="Y30" i="7"/>
  <c r="AC30" i="7"/>
  <c r="U30" i="7"/>
  <c r="X41" i="7"/>
  <c r="U42" i="7"/>
  <c r="AC42" i="7"/>
  <c r="Q10" i="7"/>
  <c r="Y16" i="7"/>
  <c r="U16" i="7"/>
  <c r="Z25" i="7"/>
  <c r="AB25" i="7" s="1"/>
  <c r="AC25" i="7" s="1"/>
  <c r="Y10" i="7"/>
  <c r="U29" i="7"/>
  <c r="AC29" i="7"/>
  <c r="Q50" i="7"/>
  <c r="M50" i="7"/>
  <c r="U15" i="7"/>
  <c r="AC15" i="7"/>
  <c r="Q23" i="7"/>
  <c r="M23" i="7"/>
  <c r="M35" i="7"/>
  <c r="AC38" i="7"/>
  <c r="AA41" i="7"/>
  <c r="Q43" i="7"/>
  <c r="M43" i="7"/>
  <c r="M61" i="7"/>
  <c r="Q61" i="7"/>
  <c r="Q9" i="7"/>
  <c r="M9" i="7"/>
  <c r="AB10" i="7"/>
  <c r="AC10" i="7" s="1"/>
  <c r="AB13" i="7"/>
  <c r="AC13" i="7" s="1"/>
  <c r="Y23" i="7"/>
  <c r="M36" i="7"/>
  <c r="P41" i="7"/>
  <c r="Q41" i="7" s="1"/>
  <c r="Y43" i="7"/>
  <c r="AC59" i="7"/>
  <c r="AC74" i="7"/>
  <c r="U74" i="7"/>
  <c r="U54" i="7"/>
  <c r="Y54" i="7"/>
  <c r="Y61" i="7"/>
  <c r="AK16" i="7"/>
  <c r="Y42" i="7"/>
  <c r="M48" i="7"/>
  <c r="Q48" i="7"/>
  <c r="AC51" i="7"/>
  <c r="Q16" i="7"/>
  <c r="M16" i="7"/>
  <c r="U22" i="7"/>
  <c r="AC22" i="7"/>
  <c r="M28" i="7"/>
  <c r="AB34" i="7"/>
  <c r="AC34" i="7" s="1"/>
  <c r="Y36" i="7"/>
  <c r="M41" i="7"/>
  <c r="X48" i="7"/>
  <c r="U49" i="7"/>
  <c r="AC49" i="7"/>
  <c r="Y56" i="7"/>
  <c r="Y63" i="7"/>
  <c r="Y67" i="7"/>
  <c r="Y70" i="7"/>
  <c r="Z73" i="7"/>
  <c r="AB73" i="7" s="1"/>
  <c r="AC73" i="7" s="1"/>
  <c r="L10" i="7"/>
  <c r="M10" i="7" s="1"/>
  <c r="Q12" i="7"/>
  <c r="AC12" i="7"/>
  <c r="U17" i="7"/>
  <c r="Q19" i="7"/>
  <c r="AC19" i="7"/>
  <c r="Q26" i="7"/>
  <c r="AC26" i="7"/>
  <c r="U31" i="7"/>
  <c r="Q33" i="7"/>
  <c r="AC33" i="7"/>
  <c r="U38" i="7"/>
  <c r="Q40" i="7"/>
  <c r="AC40" i="7"/>
  <c r="U45" i="7"/>
  <c r="Q47" i="7"/>
  <c r="AC47" i="7"/>
  <c r="U52" i="7"/>
  <c r="Q54" i="7"/>
  <c r="U59" i="7"/>
  <c r="U66" i="7"/>
  <c r="Q74" i="7"/>
  <c r="Y24" i="7"/>
  <c r="Y37" i="7"/>
  <c r="Y44" i="7"/>
  <c r="Y51" i="7"/>
  <c r="Z54" i="7"/>
  <c r="AB54" i="7" s="1"/>
  <c r="AC54" i="7" s="1"/>
  <c r="Y58" i="7"/>
  <c r="Z61" i="7"/>
  <c r="AB61" i="7" s="1"/>
  <c r="AC61" i="7" s="1"/>
  <c r="Y65" i="7"/>
  <c r="AA67" i="7"/>
  <c r="AB67" i="7" s="1"/>
  <c r="AC67" i="7" s="1"/>
  <c r="Y72" i="7"/>
  <c r="Z74" i="7"/>
  <c r="AB74" i="7" s="1"/>
  <c r="AC14" i="7"/>
  <c r="AC21" i="7"/>
  <c r="U25" i="7"/>
  <c r="AC28" i="7"/>
  <c r="AC35" i="7"/>
  <c r="Y38" i="7"/>
  <c r="Z41" i="7"/>
  <c r="Y45" i="7"/>
  <c r="Z48" i="7"/>
  <c r="Y52" i="7"/>
  <c r="M57" i="7"/>
  <c r="Y59" i="7"/>
  <c r="M64" i="7"/>
  <c r="Y66" i="7"/>
  <c r="M71" i="7"/>
  <c r="AC56" i="7"/>
  <c r="AC63" i="7"/>
  <c r="U67" i="7"/>
  <c r="U68" i="7"/>
  <c r="AC70" i="7"/>
  <c r="U14" i="7"/>
  <c r="M17" i="7"/>
  <c r="U21" i="7"/>
  <c r="U28" i="7"/>
  <c r="M31" i="7"/>
  <c r="U35" i="7"/>
  <c r="M38" i="7"/>
  <c r="M45" i="7"/>
  <c r="M52" i="7"/>
  <c r="U55" i="7"/>
  <c r="M59" i="7"/>
  <c r="U62" i="7"/>
  <c r="M66" i="7"/>
  <c r="U69" i="7"/>
  <c r="Q12" i="6"/>
  <c r="AC17" i="6"/>
  <c r="U17" i="6"/>
  <c r="Y17" i="6"/>
  <c r="U23" i="6"/>
  <c r="Y23" i="6"/>
  <c r="Y12" i="6"/>
  <c r="AC12" i="6"/>
  <c r="U12" i="6"/>
  <c r="M22" i="6"/>
  <c r="AC13" i="6"/>
  <c r="AK17" i="6"/>
  <c r="AC19" i="6"/>
  <c r="AC20" i="6"/>
  <c r="M17" i="6"/>
  <c r="Q17" i="6"/>
  <c r="AB22" i="6"/>
  <c r="AC22" i="6" s="1"/>
  <c r="M23" i="6"/>
  <c r="Q23" i="6"/>
  <c r="M9" i="6"/>
  <c r="L12" i="6"/>
  <c r="M12" i="6" s="1"/>
  <c r="Q14" i="6"/>
  <c r="AC14" i="6"/>
  <c r="M16" i="6"/>
  <c r="U19" i="6"/>
  <c r="Q21" i="6"/>
  <c r="AC21" i="6"/>
  <c r="Y18" i="6"/>
  <c r="Y22" i="6"/>
  <c r="U14" i="6"/>
  <c r="Y19" i="6"/>
  <c r="U21" i="6"/>
  <c r="Y13" i="6"/>
  <c r="Y20" i="6"/>
  <c r="Z17" i="6"/>
  <c r="AB17" i="6" s="1"/>
  <c r="M19" i="6"/>
  <c r="Z23" i="6"/>
  <c r="M13" i="6"/>
  <c r="AC18" i="6"/>
  <c r="M20" i="6"/>
  <c r="U22" i="6"/>
  <c r="M10" i="5"/>
  <c r="Q10" i="5"/>
  <c r="Y22" i="5"/>
  <c r="U22" i="5"/>
  <c r="Q30" i="5"/>
  <c r="M30" i="5"/>
  <c r="Q36" i="5"/>
  <c r="M36" i="5"/>
  <c r="U10" i="5"/>
  <c r="Y10" i="5"/>
  <c r="AC27" i="5"/>
  <c r="Q15" i="5"/>
  <c r="U30" i="5"/>
  <c r="M37" i="5"/>
  <c r="Y36" i="5"/>
  <c r="U36" i="5"/>
  <c r="U37" i="5"/>
  <c r="Y37" i="5"/>
  <c r="AC9" i="5"/>
  <c r="Y15" i="5"/>
  <c r="AC15" i="5"/>
  <c r="U15" i="5"/>
  <c r="AC34" i="5"/>
  <c r="AB36" i="5"/>
  <c r="AC36" i="5" s="1"/>
  <c r="Y13" i="5"/>
  <c r="Q16" i="5"/>
  <c r="AC16" i="5"/>
  <c r="Y20" i="5"/>
  <c r="Q23" i="5"/>
  <c r="Y27" i="5"/>
  <c r="U29" i="5"/>
  <c r="Y34" i="5"/>
  <c r="Q37" i="5"/>
  <c r="Z10" i="5"/>
  <c r="Y14" i="5"/>
  <c r="Y21" i="5"/>
  <c r="Y28" i="5"/>
  <c r="AA30" i="5"/>
  <c r="AB30" i="5" s="1"/>
  <c r="AC30" i="5" s="1"/>
  <c r="Y35" i="5"/>
  <c r="Z37" i="5"/>
  <c r="AB37" i="5" s="1"/>
  <c r="AC37" i="5" s="1"/>
  <c r="Y29" i="5"/>
  <c r="Y9" i="5"/>
  <c r="AC12" i="5"/>
  <c r="U17" i="5"/>
  <c r="AC19" i="5"/>
  <c r="U24" i="5"/>
  <c r="AC26" i="5"/>
  <c r="U31" i="5"/>
  <c r="U11" i="5"/>
  <c r="AC13" i="5"/>
  <c r="U18" i="5"/>
  <c r="U25" i="5"/>
  <c r="M29" i="5"/>
  <c r="U32" i="5"/>
  <c r="M9" i="5"/>
  <c r="U12" i="5"/>
  <c r="AC14" i="5"/>
  <c r="AC21" i="5"/>
  <c r="AC28" i="5"/>
  <c r="AC35" i="5"/>
  <c r="Y36" i="4"/>
  <c r="AC14" i="4"/>
  <c r="AA36" i="4"/>
  <c r="AB36" i="4" s="1"/>
  <c r="AC36" i="4" s="1"/>
  <c r="AC49" i="4"/>
  <c r="AB55" i="4"/>
  <c r="AC55" i="4" s="1"/>
  <c r="U11" i="4"/>
  <c r="Y11" i="4"/>
  <c r="U12" i="4"/>
  <c r="Q35" i="4"/>
  <c r="M35" i="4"/>
  <c r="AK48" i="4"/>
  <c r="Y28" i="4"/>
  <c r="U28" i="4"/>
  <c r="AK36" i="4"/>
  <c r="U41" i="4"/>
  <c r="M48" i="4"/>
  <c r="Q48" i="4"/>
  <c r="Q28" i="4"/>
  <c r="M28" i="4"/>
  <c r="U55" i="4"/>
  <c r="Y55" i="4"/>
  <c r="AK35" i="4"/>
  <c r="Y48" i="4"/>
  <c r="U34" i="4"/>
  <c r="AC34" i="4"/>
  <c r="Q13" i="4"/>
  <c r="M13" i="4"/>
  <c r="U27" i="4"/>
  <c r="AC27" i="4"/>
  <c r="Y34" i="4"/>
  <c r="M41" i="4"/>
  <c r="M54" i="4"/>
  <c r="Y20" i="4"/>
  <c r="AB48" i="4"/>
  <c r="AC48" i="4" s="1"/>
  <c r="U48" i="4"/>
  <c r="U54" i="4"/>
  <c r="Y54" i="4"/>
  <c r="Y42" i="4"/>
  <c r="Y49" i="4"/>
  <c r="U10" i="4"/>
  <c r="U17" i="4"/>
  <c r="AC19" i="4"/>
  <c r="U24" i="4"/>
  <c r="AC26" i="4"/>
  <c r="U31" i="4"/>
  <c r="AC33" i="4"/>
  <c r="U38" i="4"/>
  <c r="AC40" i="4"/>
  <c r="U45" i="4"/>
  <c r="AC47" i="4"/>
  <c r="U52" i="4"/>
  <c r="Q54" i="4"/>
  <c r="Y13" i="4"/>
  <c r="AA11" i="4"/>
  <c r="M14" i="4"/>
  <c r="M21" i="4"/>
  <c r="M42" i="4"/>
  <c r="M49" i="4"/>
  <c r="Z54" i="4"/>
  <c r="AB54" i="4" s="1"/>
  <c r="AC54" i="4" s="1"/>
  <c r="Y21" i="4"/>
  <c r="AC13" i="4"/>
  <c r="M15" i="4"/>
  <c r="U19" i="4"/>
  <c r="M22" i="4"/>
  <c r="U26" i="4"/>
  <c r="M29" i="4"/>
  <c r="U33" i="4"/>
  <c r="U40" i="4"/>
  <c r="M43" i="4"/>
  <c r="U47" i="4"/>
  <c r="M50" i="4"/>
  <c r="Y14" i="4"/>
  <c r="AA20" i="4"/>
  <c r="AC21" i="3"/>
  <c r="Y28" i="3"/>
  <c r="AK28" i="3"/>
  <c r="Y26" i="3"/>
  <c r="M9" i="3"/>
  <c r="U13" i="3"/>
  <c r="Q15" i="3"/>
  <c r="AC15" i="3"/>
  <c r="M17" i="3"/>
  <c r="U21" i="3"/>
  <c r="Q23" i="3"/>
  <c r="AC23" i="3"/>
  <c r="M25" i="3"/>
  <c r="L28" i="3"/>
  <c r="M10" i="3"/>
  <c r="Y12" i="3"/>
  <c r="U14" i="3"/>
  <c r="AC16" i="3"/>
  <c r="U22" i="3"/>
  <c r="AC24" i="3"/>
  <c r="M26" i="3"/>
  <c r="U28" i="3"/>
  <c r="Y10" i="3"/>
  <c r="M11" i="3"/>
  <c r="Y13" i="3"/>
  <c r="AC17" i="3"/>
  <c r="M19" i="3"/>
  <c r="Y21" i="3"/>
  <c r="U23" i="3"/>
  <c r="M27" i="3"/>
  <c r="AC10" i="3"/>
  <c r="AC18" i="3"/>
  <c r="U24" i="3"/>
  <c r="AC26" i="3"/>
  <c r="U9" i="3"/>
  <c r="M13" i="3"/>
  <c r="U17" i="3"/>
  <c r="M21" i="3"/>
  <c r="U25" i="3"/>
  <c r="M17" i="2"/>
  <c r="Q17" i="2"/>
  <c r="U17" i="2"/>
  <c r="Y17" i="2"/>
  <c r="AC13" i="2"/>
  <c r="AB17" i="2"/>
  <c r="AC17" i="2" s="1"/>
  <c r="AC9" i="2"/>
  <c r="M11" i="2"/>
  <c r="Y13" i="2"/>
  <c r="AC10" i="2"/>
  <c r="M12" i="2"/>
  <c r="Y14" i="2"/>
  <c r="U16" i="2"/>
  <c r="U9" i="2"/>
  <c r="M13" i="2"/>
  <c r="AA17" i="2"/>
  <c r="U10" i="2"/>
  <c r="M14" i="2"/>
  <c r="U11" i="2"/>
  <c r="Y18" i="1"/>
  <c r="U18" i="1"/>
  <c r="Q18" i="1"/>
  <c r="M18" i="1"/>
  <c r="Y16" i="1"/>
  <c r="Y9" i="1"/>
  <c r="U12" i="1"/>
  <c r="AC14" i="1"/>
  <c r="M16" i="1"/>
  <c r="Y15" i="1"/>
  <c r="Z18" i="1"/>
  <c r="AB18" i="1" s="1"/>
  <c r="AC18" i="1" s="1"/>
  <c r="Y17" i="1"/>
  <c r="M9" i="1"/>
  <c r="U13" i="1"/>
  <c r="M17" i="1"/>
  <c r="M10" i="1"/>
  <c r="U14" i="1"/>
  <c r="AC16" i="1"/>
  <c r="M11" i="4" l="1"/>
  <c r="M25" i="7"/>
  <c r="Y25" i="9"/>
  <c r="AB16" i="7"/>
  <c r="AC16" i="7" s="1"/>
  <c r="M67" i="7"/>
  <c r="AC22" i="11"/>
  <c r="Y21" i="8"/>
  <c r="AK10" i="12"/>
  <c r="U17" i="9"/>
  <c r="AK30" i="5"/>
  <c r="AB10" i="5"/>
  <c r="AC10" i="5" s="1"/>
  <c r="AK29" i="11"/>
  <c r="AB41" i="7"/>
  <c r="AC41" i="7" s="1"/>
  <c r="Q38" i="10"/>
  <c r="Q20" i="4"/>
  <c r="Q17" i="9"/>
  <c r="Y21" i="10"/>
  <c r="M35" i="11"/>
  <c r="AB11" i="4"/>
  <c r="AC11" i="4" s="1"/>
  <c r="M55" i="4"/>
  <c r="AB15" i="8"/>
  <c r="AC15" i="8" s="1"/>
  <c r="AB34" i="11"/>
  <c r="AC34" i="11" s="1"/>
  <c r="AB20" i="4"/>
  <c r="AC20" i="4" s="1"/>
  <c r="Q13" i="10"/>
  <c r="AC36" i="7"/>
  <c r="AK25" i="7"/>
  <c r="M22" i="5"/>
  <c r="AB23" i="6"/>
  <c r="AC23" i="6" s="1"/>
  <c r="AB48" i="7"/>
  <c r="AC48" i="7" s="1"/>
  <c r="AB13" i="10"/>
  <c r="AC13" i="10" s="1"/>
  <c r="M28" i="3"/>
  <c r="AC41" i="8"/>
  <c r="AK34" i="8"/>
  <c r="AC21" i="8"/>
  <c r="Q17" i="12"/>
  <c r="AK36" i="7"/>
  <c r="AK17" i="9"/>
  <c r="Y41" i="8"/>
  <c r="Y48" i="7"/>
  <c r="U41" i="7"/>
  <c r="AC25" i="9"/>
  <c r="AB21" i="10"/>
  <c r="AC21" i="10" s="1"/>
  <c r="Y41" i="7"/>
  <c r="AB45" i="10"/>
  <c r="AC45" i="10" s="1"/>
  <c r="AK41" i="7"/>
</calcChain>
</file>

<file path=xl/sharedStrings.xml><?xml version="1.0" encoding="utf-8"?>
<sst xmlns="http://schemas.openxmlformats.org/spreadsheetml/2006/main" count="1719" uniqueCount="618">
  <si>
    <t/>
  </si>
  <si>
    <t>STATEMENT OF CAPITAL AND OPERATING EXPENDITURE FOR THE 4th Quarter Ended 30 June 2026 (Preliminary results)</t>
  </si>
  <si>
    <t>Figures Finalised as at 2026/07/28</t>
  </si>
  <si>
    <t>Main appropriation</t>
  </si>
  <si>
    <t>Adjusted Budget</t>
  </si>
  <si>
    <t>First Quarter 2025/26</t>
  </si>
  <si>
    <t>Second Quarter 2025/26</t>
  </si>
  <si>
    <t>Third Quarter 2025/26</t>
  </si>
  <si>
    <t>Fourth Quarter 2025/26</t>
  </si>
  <si>
    <t>Year to date: 30 June 2026</t>
  </si>
  <si>
    <t>Fourth Quarter 2024/25</t>
  </si>
  <si>
    <t>R thousands</t>
  </si>
  <si>
    <t>Code</t>
  </si>
  <si>
    <t>Operating Expenditure</t>
  </si>
  <si>
    <t>Capital Expenditure</t>
  </si>
  <si>
    <t>Total</t>
  </si>
  <si>
    <t>1st Q as % of Main app</t>
  </si>
  <si>
    <t>2nd Q as % of Main app</t>
  </si>
  <si>
    <t>3rd Q as % of adj budget</t>
  </si>
  <si>
    <t>4th Q as % of adj budget</t>
  </si>
  <si>
    <t>Total Expenditure as % of adj budget</t>
  </si>
  <si>
    <t>Q4 of 2024/25 to Q4 of 2025/26</t>
  </si>
  <si>
    <t>Summary per Province</t>
  </si>
  <si>
    <t xml:space="preserve"> </t>
  </si>
  <si>
    <t>Eastern Cape</t>
  </si>
  <si>
    <t>EC</t>
  </si>
  <si>
    <t>Free State</t>
  </si>
  <si>
    <t>FS</t>
  </si>
  <si>
    <t>Gauteng</t>
  </si>
  <si>
    <t>GT</t>
  </si>
  <si>
    <t>Kwazulu-Natal</t>
  </si>
  <si>
    <t>KZ</t>
  </si>
  <si>
    <t>Limpopo</t>
  </si>
  <si>
    <t>LP</t>
  </si>
  <si>
    <t>Mpumalanga</t>
  </si>
  <si>
    <t>MP</t>
  </si>
  <si>
    <t>North West</t>
  </si>
  <si>
    <t>NW</t>
  </si>
  <si>
    <t>Northern Cape</t>
  </si>
  <si>
    <t>NC</t>
  </si>
  <si>
    <t>Western Cape</t>
  </si>
  <si>
    <t>WC</t>
  </si>
  <si>
    <t>STATEMENT OF CAPITAL AND OPERATING EXPENDITURE FOR THE 4th Quarter Ended 30 June 2026 (Preliminary results)</t>
  </si>
  <si>
    <t>Summary per Metro</t>
  </si>
  <si>
    <t>Buffalo City</t>
  </si>
  <si>
    <t>BUF</t>
  </si>
  <si>
    <t>Cape Town</t>
  </si>
  <si>
    <t>CPT</t>
  </si>
  <si>
    <t>City of Ekurhuleni</t>
  </si>
  <si>
    <t>EKU</t>
  </si>
  <si>
    <t>eThekwini</t>
  </si>
  <si>
    <t>ETH</t>
  </si>
  <si>
    <t>City of Johannesburg</t>
  </si>
  <si>
    <t>JHB</t>
  </si>
  <si>
    <t>Mangaung</t>
  </si>
  <si>
    <t>MAN</t>
  </si>
  <si>
    <t>Nelson Mandela Bay</t>
  </si>
  <si>
    <t>NMA</t>
  </si>
  <si>
    <t>City of Tshwane</t>
  </si>
  <si>
    <t>TSH</t>
  </si>
  <si>
    <t>Summary per Top 19</t>
  </si>
  <si>
    <t>Matjhabeng</t>
  </si>
  <si>
    <t>FS184</t>
  </si>
  <si>
    <t>Emfuleni</t>
  </si>
  <si>
    <t>GT421</t>
  </si>
  <si>
    <t>Mogale City</t>
  </si>
  <si>
    <t>GT481</t>
  </si>
  <si>
    <t>Msunduzi</t>
  </si>
  <si>
    <t>KZN225</t>
  </si>
  <si>
    <t>Newcastle</t>
  </si>
  <si>
    <t>KZN252</t>
  </si>
  <si>
    <t>uMhlathuze</t>
  </si>
  <si>
    <t>KZN282</t>
  </si>
  <si>
    <t>Polokwane</t>
  </si>
  <si>
    <t>LIM354</t>
  </si>
  <si>
    <t>Govan Mbeki</t>
  </si>
  <si>
    <t>MP307</t>
  </si>
  <si>
    <t>Emalahleni (MP)</t>
  </si>
  <si>
    <t>MP312</t>
  </si>
  <si>
    <t>Steve Tshwete</t>
  </si>
  <si>
    <t>MP313</t>
  </si>
  <si>
    <t>City of Mbombela</t>
  </si>
  <si>
    <t>MP326</t>
  </si>
  <si>
    <t>Sol Plaatje</t>
  </si>
  <si>
    <t>NC091</t>
  </si>
  <si>
    <t>Madibeng</t>
  </si>
  <si>
    <t>NW372</t>
  </si>
  <si>
    <t>Rustenburg</t>
  </si>
  <si>
    <t>NW373</t>
  </si>
  <si>
    <t>City of Matlosana</t>
  </si>
  <si>
    <t>NW403</t>
  </si>
  <si>
    <t>J B Marks</t>
  </si>
  <si>
    <t>NW405</t>
  </si>
  <si>
    <t>Drakenstein</t>
  </si>
  <si>
    <t>WC023</t>
  </si>
  <si>
    <t>Stellenbosch</t>
  </si>
  <si>
    <t>WC024</t>
  </si>
  <si>
    <t>George</t>
  </si>
  <si>
    <t>WC044</t>
  </si>
  <si>
    <t>A</t>
  </si>
  <si>
    <t>Total Metros</t>
  </si>
  <si>
    <t>B</t>
  </si>
  <si>
    <t>Dr Beyers Naude</t>
  </si>
  <si>
    <t>EC101</t>
  </si>
  <si>
    <t>Blue Crane Route</t>
  </si>
  <si>
    <t>EC102</t>
  </si>
  <si>
    <t>Makana</t>
  </si>
  <si>
    <t>EC104</t>
  </si>
  <si>
    <t>Ndlambe</t>
  </si>
  <si>
    <t>EC105</t>
  </si>
  <si>
    <t>Sundays River Valley</t>
  </si>
  <si>
    <t>EC106</t>
  </si>
  <si>
    <t>Kouga</t>
  </si>
  <si>
    <t>EC108</t>
  </si>
  <si>
    <t>Kou-Kamma</t>
  </si>
  <si>
    <t>EC109</t>
  </si>
  <si>
    <t>C</t>
  </si>
  <si>
    <t>Sarah Baartman</t>
  </si>
  <si>
    <t>DC10</t>
  </si>
  <si>
    <t>Total Sarah Baartman</t>
  </si>
  <si>
    <t>Mbhashe</t>
  </si>
  <si>
    <t>EC121</t>
  </si>
  <si>
    <t>Mnquma</t>
  </si>
  <si>
    <t>EC122</t>
  </si>
  <si>
    <t>Great Kei</t>
  </si>
  <si>
    <t>EC123</t>
  </si>
  <si>
    <t>Amahlathi</t>
  </si>
  <si>
    <t>EC124</t>
  </si>
  <si>
    <t>Ngqushwa</t>
  </si>
  <si>
    <t>EC126</t>
  </si>
  <si>
    <t>Raymond Mhlaba</t>
  </si>
  <si>
    <t>EC129</t>
  </si>
  <si>
    <t>Amathole</t>
  </si>
  <si>
    <t>DC12</t>
  </si>
  <si>
    <t>Total Amathole</t>
  </si>
  <si>
    <t>Inxuba Yethemba</t>
  </si>
  <si>
    <t>EC131</t>
  </si>
  <si>
    <t>Vuyisile Mini</t>
  </si>
  <si>
    <t>EC135</t>
  </si>
  <si>
    <t>Emalahleni (EC)</t>
  </si>
  <si>
    <t>EC136</t>
  </si>
  <si>
    <t>Dr. A.B. Xuma</t>
  </si>
  <si>
    <t>EC137</t>
  </si>
  <si>
    <t>Sakhisizwe</t>
  </si>
  <si>
    <t>EC138</t>
  </si>
  <si>
    <t>Enoch Mgijima</t>
  </si>
  <si>
    <t>EC139</t>
  </si>
  <si>
    <t>Chris Hani</t>
  </si>
  <si>
    <t>DC13</t>
  </si>
  <si>
    <t>Total Chris Hani</t>
  </si>
  <si>
    <t>Elundini</t>
  </si>
  <si>
    <t>EC141</t>
  </si>
  <si>
    <t>Senqu</t>
  </si>
  <si>
    <t>EC142</t>
  </si>
  <si>
    <t>Walter Sisulu</t>
  </si>
  <si>
    <t>EC145</t>
  </si>
  <si>
    <t>Joe Gqabi</t>
  </si>
  <si>
    <t>DC14</t>
  </si>
  <si>
    <t>Total Joe Gqabi</t>
  </si>
  <si>
    <t>Ngquza Hills</t>
  </si>
  <si>
    <t>EC153</t>
  </si>
  <si>
    <t>Port St Johns</t>
  </si>
  <si>
    <t>EC154</t>
  </si>
  <si>
    <t>Nyandeni</t>
  </si>
  <si>
    <t>EC155</t>
  </si>
  <si>
    <t>Kumkani Mhlontlo</t>
  </si>
  <si>
    <t>EC156</t>
  </si>
  <si>
    <t>King Sabata Dalindyebo</t>
  </si>
  <si>
    <t>EC157</t>
  </si>
  <si>
    <t>O R Tambo</t>
  </si>
  <si>
    <t>DC15</t>
  </si>
  <si>
    <t>Total O .R. Tambo</t>
  </si>
  <si>
    <t>Matatiele</t>
  </si>
  <si>
    <t>EC441</t>
  </si>
  <si>
    <t>Umzimvubu</t>
  </si>
  <si>
    <t>EC442</t>
  </si>
  <si>
    <t>Winnie Madikizela-Mandela</t>
  </si>
  <si>
    <t>EC443</t>
  </si>
  <si>
    <t>Ntabankulu</t>
  </si>
  <si>
    <t>EC444</t>
  </si>
  <si>
    <t>Alfred Nzo</t>
  </si>
  <si>
    <t>DC44</t>
  </si>
  <si>
    <t>Total Alfred Nzo</t>
  </si>
  <si>
    <t>Total Eastern Cape</t>
  </si>
  <si>
    <t>Letsemeng</t>
  </si>
  <si>
    <t>FS161</t>
  </si>
  <si>
    <t>Kopanong</t>
  </si>
  <si>
    <t>FS162</t>
  </si>
  <si>
    <t>Mohokare</t>
  </si>
  <si>
    <t>FS163</t>
  </si>
  <si>
    <t>Xhariep</t>
  </si>
  <si>
    <t>DC16</t>
  </si>
  <si>
    <t>Total Xhariep</t>
  </si>
  <si>
    <t>Masilonyana</t>
  </si>
  <si>
    <t>FS181</t>
  </si>
  <si>
    <t>Tokologo</t>
  </si>
  <si>
    <t>FS182</t>
  </si>
  <si>
    <t>Tswelopele</t>
  </si>
  <si>
    <t>FS183</t>
  </si>
  <si>
    <t>Nala</t>
  </si>
  <si>
    <t>FS185</t>
  </si>
  <si>
    <t>Lejweleputswa</t>
  </si>
  <si>
    <t>DC18</t>
  </si>
  <si>
    <t>Total Lejweleputswa</t>
  </si>
  <si>
    <t>Setsoto</t>
  </si>
  <si>
    <t>FS191</t>
  </si>
  <si>
    <t>Dihlabeng</t>
  </si>
  <si>
    <t>FS192</t>
  </si>
  <si>
    <t>Nketoana</t>
  </si>
  <si>
    <t>FS193</t>
  </si>
  <si>
    <t>Maluti-a-Phofung</t>
  </si>
  <si>
    <t>FS194</t>
  </si>
  <si>
    <t>Phumelela</t>
  </si>
  <si>
    <t>FS195</t>
  </si>
  <si>
    <t>Mantsopa</t>
  </si>
  <si>
    <t>FS196</t>
  </si>
  <si>
    <t>Thabo Mofutsanyana</t>
  </si>
  <si>
    <t>DC19</t>
  </si>
  <si>
    <t>Total Thabo Mofutsanyana</t>
  </si>
  <si>
    <t>Moqhaka</t>
  </si>
  <si>
    <t>FS201</t>
  </si>
  <si>
    <t>Ngwathe</t>
  </si>
  <si>
    <t>FS203</t>
  </si>
  <si>
    <t>Metsimaholo</t>
  </si>
  <si>
    <t>FS204</t>
  </si>
  <si>
    <t>Mafube</t>
  </si>
  <si>
    <t>FS205</t>
  </si>
  <si>
    <t>Fezile Dabi</t>
  </si>
  <si>
    <t>DC20</t>
  </si>
  <si>
    <t>Total Fezile Dabi</t>
  </si>
  <si>
    <t>Total Free State</t>
  </si>
  <si>
    <t>Midvaal</t>
  </si>
  <si>
    <t>GT422</t>
  </si>
  <si>
    <t>Lesedi</t>
  </si>
  <si>
    <t>GT423</t>
  </si>
  <si>
    <t>Sedibeng</t>
  </si>
  <si>
    <t>DC42</t>
  </si>
  <si>
    <t>Total Sedibeng</t>
  </si>
  <si>
    <t>Merafong City</t>
  </si>
  <si>
    <t>GT484</t>
  </si>
  <si>
    <t>Rand West City</t>
  </si>
  <si>
    <t>GT485</t>
  </si>
  <si>
    <t>West Rand</t>
  </si>
  <si>
    <t>DC48</t>
  </si>
  <si>
    <t>Total West Rand</t>
  </si>
  <si>
    <t>Total Gauteng</t>
  </si>
  <si>
    <t>Umdoni</t>
  </si>
  <si>
    <t>KZN212</t>
  </si>
  <si>
    <t>Umzumbe</t>
  </si>
  <si>
    <t>KZN213</t>
  </si>
  <si>
    <t>uMuziwabantu</t>
  </si>
  <si>
    <t>KZN214</t>
  </si>
  <si>
    <t>Ray Nkonyeni</t>
  </si>
  <si>
    <t>KZN216</t>
  </si>
  <si>
    <t>Ugu</t>
  </si>
  <si>
    <t>DC21</t>
  </si>
  <si>
    <t>Total Ugu</t>
  </si>
  <si>
    <t>uMshwathi</t>
  </si>
  <si>
    <t>KZN221</t>
  </si>
  <si>
    <t>uMngeni</t>
  </si>
  <si>
    <t>KZN222</t>
  </si>
  <si>
    <t>Mpofana</t>
  </si>
  <si>
    <t>KZN223</t>
  </si>
  <si>
    <t>Impendle</t>
  </si>
  <si>
    <t>KZN224</t>
  </si>
  <si>
    <t>Mkhambathini</t>
  </si>
  <si>
    <t>KZN226</t>
  </si>
  <si>
    <t>Richmond</t>
  </si>
  <si>
    <t>KZN227</t>
  </si>
  <si>
    <t>uMgungundlovu</t>
  </si>
  <si>
    <t>DC22</t>
  </si>
  <si>
    <t>Total uMgungundlovu</t>
  </si>
  <si>
    <t>Okhahlamba</t>
  </si>
  <si>
    <t>KZN235</t>
  </si>
  <si>
    <t>Inkosi Langalibalele</t>
  </si>
  <si>
    <t>KZN237</t>
  </si>
  <si>
    <t>Alfred Duma</t>
  </si>
  <si>
    <t>KZN238</t>
  </si>
  <si>
    <t>Uthukela</t>
  </si>
  <si>
    <t>DC23</t>
  </si>
  <si>
    <t>Total Uthukela</t>
  </si>
  <si>
    <t>Endumeni</t>
  </si>
  <si>
    <t>KZN241</t>
  </si>
  <si>
    <t>Nquthu</t>
  </si>
  <si>
    <t>KZN242</t>
  </si>
  <si>
    <t>Msinga</t>
  </si>
  <si>
    <t>KZN244</t>
  </si>
  <si>
    <t>Umvoti</t>
  </si>
  <si>
    <t>KZN245</t>
  </si>
  <si>
    <t>Umzinyathi</t>
  </si>
  <si>
    <t>DC24</t>
  </si>
  <si>
    <t>Total Umzinyathi</t>
  </si>
  <si>
    <t>Emadlangeni</t>
  </si>
  <si>
    <t>KZN253</t>
  </si>
  <si>
    <t>Dannhauser</t>
  </si>
  <si>
    <t>KZN254</t>
  </si>
  <si>
    <t>Amajuba</t>
  </si>
  <si>
    <t>DC25</t>
  </si>
  <si>
    <t>Total Amajuba</t>
  </si>
  <si>
    <t>eDumbe</t>
  </si>
  <si>
    <t>KZN261</t>
  </si>
  <si>
    <t>uPhongolo</t>
  </si>
  <si>
    <t>KZN262</t>
  </si>
  <si>
    <t>Abaqulusi</t>
  </si>
  <si>
    <t>KZN263</t>
  </si>
  <si>
    <t>Nongoma</t>
  </si>
  <si>
    <t>KZN265</t>
  </si>
  <si>
    <t>Ulundi</t>
  </si>
  <si>
    <t>KZN266</t>
  </si>
  <si>
    <t>Zululand</t>
  </si>
  <si>
    <t>DC26</t>
  </si>
  <si>
    <t>Total Zululand</t>
  </si>
  <si>
    <t>Umhlabuyalingana</t>
  </si>
  <si>
    <t>KZN271</t>
  </si>
  <si>
    <t>Jozini</t>
  </si>
  <si>
    <t>KZN272</t>
  </si>
  <si>
    <t>Mtubatuba</t>
  </si>
  <si>
    <t>KZN275</t>
  </si>
  <si>
    <t>Hlabisa Big Five</t>
  </si>
  <si>
    <t>KZN276</t>
  </si>
  <si>
    <t>Umkhanyakude</t>
  </si>
  <si>
    <t>DC27</t>
  </si>
  <si>
    <t>Total Umkhanyakude</t>
  </si>
  <si>
    <t>Mfolozi</t>
  </si>
  <si>
    <t>KZN281</t>
  </si>
  <si>
    <t>uMlalazi</t>
  </si>
  <si>
    <t>KZN284</t>
  </si>
  <si>
    <t>Mthonjaneni</t>
  </si>
  <si>
    <t>KZN285</t>
  </si>
  <si>
    <t>Nkandla</t>
  </si>
  <si>
    <t>KZN286</t>
  </si>
  <si>
    <t>King Cetshwayo</t>
  </si>
  <si>
    <t>DC28</t>
  </si>
  <si>
    <t>Total King Cetshwayo</t>
  </si>
  <si>
    <t>Mandeni</t>
  </si>
  <si>
    <t>KZN291</t>
  </si>
  <si>
    <t>KwaDukuza</t>
  </si>
  <si>
    <t>KZN292</t>
  </si>
  <si>
    <t>Ndwedwe</t>
  </si>
  <si>
    <t>KZN293</t>
  </si>
  <si>
    <t>Maphumulo</t>
  </si>
  <si>
    <t>KZN294</t>
  </si>
  <si>
    <t>iLembe</t>
  </si>
  <si>
    <t>DC29</t>
  </si>
  <si>
    <t>Total iLembe</t>
  </si>
  <si>
    <t>Greater Kokstad</t>
  </si>
  <si>
    <t>KZN433</t>
  </si>
  <si>
    <t>Johannes Phumani Phungula</t>
  </si>
  <si>
    <t>KZN434</t>
  </si>
  <si>
    <t>Umzimkhulu</t>
  </si>
  <si>
    <t>KZN435</t>
  </si>
  <si>
    <t>Dr Nkosazana Dlamini Zuma</t>
  </si>
  <si>
    <t>KZN436</t>
  </si>
  <si>
    <t>Harry Gwala</t>
  </si>
  <si>
    <t>DC43</t>
  </si>
  <si>
    <t>Total Harry Gwala</t>
  </si>
  <si>
    <t>Total Kwazulu-Natal</t>
  </si>
  <si>
    <t>Greater Giyani</t>
  </si>
  <si>
    <t>LIM331</t>
  </si>
  <si>
    <t>Greater Letaba</t>
  </si>
  <si>
    <t>LIM332</t>
  </si>
  <si>
    <t>Greater Tzaneen</t>
  </si>
  <si>
    <t>LIM333</t>
  </si>
  <si>
    <t>Ba-Phalaborwa</t>
  </si>
  <si>
    <t>LIM334</t>
  </si>
  <si>
    <t>Maruleng</t>
  </si>
  <si>
    <t>LIM335</t>
  </si>
  <si>
    <t>Mopani</t>
  </si>
  <si>
    <t>DC33</t>
  </si>
  <si>
    <t>Total Mopani</t>
  </si>
  <si>
    <t>Musina</t>
  </si>
  <si>
    <t>LIM341</t>
  </si>
  <si>
    <t>Thulamela</t>
  </si>
  <si>
    <t>LIM343</t>
  </si>
  <si>
    <t>Makhado</t>
  </si>
  <si>
    <t>LIM344</t>
  </si>
  <si>
    <t>Collins Chabane</t>
  </si>
  <si>
    <t>LIM345</t>
  </si>
  <si>
    <t>Vhembe</t>
  </si>
  <si>
    <t>DC34</t>
  </si>
  <si>
    <t>Total Vhembe</t>
  </si>
  <si>
    <t>Blouberg</t>
  </si>
  <si>
    <t>LIM351</t>
  </si>
  <si>
    <t>Molemole</t>
  </si>
  <si>
    <t>LIM353</t>
  </si>
  <si>
    <t>Lepelle-Nkumpi</t>
  </si>
  <si>
    <t>LIM355</t>
  </si>
  <si>
    <t>Capricorn</t>
  </si>
  <si>
    <t>DC35</t>
  </si>
  <si>
    <t>Total Capricorn</t>
  </si>
  <si>
    <t>Thabazimbi</t>
  </si>
  <si>
    <t>LIM361</t>
  </si>
  <si>
    <t>Lephalale</t>
  </si>
  <si>
    <t>LIM362</t>
  </si>
  <si>
    <t>Bela Bela</t>
  </si>
  <si>
    <t>LIM366</t>
  </si>
  <si>
    <t>Mogalakwena</t>
  </si>
  <si>
    <t>LIM367</t>
  </si>
  <si>
    <t>Modimolle-Mookgopong</t>
  </si>
  <si>
    <t>LIM368</t>
  </si>
  <si>
    <t>Waterberg</t>
  </si>
  <si>
    <t>DC36</t>
  </si>
  <si>
    <t>Total Waterberg</t>
  </si>
  <si>
    <t>Ephraim Mogale</t>
  </si>
  <si>
    <t>LIM471</t>
  </si>
  <si>
    <t>Elias Motsoaledi</t>
  </si>
  <si>
    <t>LIM472</t>
  </si>
  <si>
    <t>Makhuduthamaga</t>
  </si>
  <si>
    <t>LIM473</t>
  </si>
  <si>
    <t>Tubatse Fetakgomo</t>
  </si>
  <si>
    <t>LIM476</t>
  </si>
  <si>
    <t>Sekhukhune</t>
  </si>
  <si>
    <t>DC47</t>
  </si>
  <si>
    <t>Total Sekhukhune</t>
  </si>
  <si>
    <t>Total Limpopo</t>
  </si>
  <si>
    <t>Albert Luthuli</t>
  </si>
  <si>
    <t>MP301</t>
  </si>
  <si>
    <t>Msukaligwa</t>
  </si>
  <si>
    <t>MP302</t>
  </si>
  <si>
    <t>Mkhondo</t>
  </si>
  <si>
    <t>MP303</t>
  </si>
  <si>
    <t>Pixley Ka Seme (MP)</t>
  </si>
  <si>
    <t>MP304</t>
  </si>
  <si>
    <t>Lekwa</t>
  </si>
  <si>
    <t>MP305</t>
  </si>
  <si>
    <t>Dipaleseng</t>
  </si>
  <si>
    <t>MP306</t>
  </si>
  <si>
    <t>Gert Sibande</t>
  </si>
  <si>
    <t>DC30</t>
  </si>
  <si>
    <t>Total Gert Sibande</t>
  </si>
  <si>
    <t>Victor Khanye</t>
  </si>
  <si>
    <t>MP311</t>
  </si>
  <si>
    <t>Emakhazeni</t>
  </si>
  <si>
    <t>MP314</t>
  </si>
  <si>
    <t>Thembisile Hani</t>
  </si>
  <si>
    <t>MP315</t>
  </si>
  <si>
    <t>Dr J.S. Moroka</t>
  </si>
  <si>
    <t>MP316</t>
  </si>
  <si>
    <t>Nkangala</t>
  </si>
  <si>
    <t>DC31</t>
  </si>
  <si>
    <t>Total Nkangala</t>
  </si>
  <si>
    <t>Thaba Chweu</t>
  </si>
  <si>
    <t>MP321</t>
  </si>
  <si>
    <t>Nkomazi</t>
  </si>
  <si>
    <t>MP324</t>
  </si>
  <si>
    <t>Bushbuckridge</t>
  </si>
  <si>
    <t>MP325</t>
  </si>
  <si>
    <t>Ehlanzeni</t>
  </si>
  <si>
    <t>DC32</t>
  </si>
  <si>
    <t>Total Ehlanzeni</t>
  </si>
  <si>
    <t>Total Mpumalanga</t>
  </si>
  <si>
    <t>Joe Morolong</t>
  </si>
  <si>
    <t>NC451</t>
  </si>
  <si>
    <t>Ga-Segonyana</t>
  </si>
  <si>
    <t>NC452</t>
  </si>
  <si>
    <t>Gamagara</t>
  </si>
  <si>
    <t>NC453</t>
  </si>
  <si>
    <t>John Taolo Gaetsewe</t>
  </si>
  <si>
    <t>DC45</t>
  </si>
  <si>
    <t>Total John Taolo Gaetsewe</t>
  </si>
  <si>
    <t>Richtersveld</t>
  </si>
  <si>
    <t>NC061</t>
  </si>
  <si>
    <t>Nama Khoi</t>
  </si>
  <si>
    <t>NC062</t>
  </si>
  <si>
    <t>Kamiesberg</t>
  </si>
  <si>
    <t>NC064</t>
  </si>
  <si>
    <t>Hantam</t>
  </si>
  <si>
    <t>NC065</t>
  </si>
  <si>
    <t>Karoo Hoogland</t>
  </si>
  <si>
    <t>NC066</t>
  </si>
  <si>
    <t>Khai-Ma</t>
  </si>
  <si>
    <t>NC067</t>
  </si>
  <si>
    <t>Namakwa</t>
  </si>
  <si>
    <t>DC6</t>
  </si>
  <si>
    <t>Total Namakwa</t>
  </si>
  <si>
    <t>Ubuntu</t>
  </si>
  <si>
    <t>NC071</t>
  </si>
  <si>
    <t>Umsobomvu</t>
  </si>
  <si>
    <t>NC072</t>
  </si>
  <si>
    <t>Emthanjeni</t>
  </si>
  <si>
    <t>NC073</t>
  </si>
  <si>
    <t>Kareeberg</t>
  </si>
  <si>
    <t>NC074</t>
  </si>
  <si>
    <t>Renosterberg</t>
  </si>
  <si>
    <t>NC075</t>
  </si>
  <si>
    <t>Thembelihle</t>
  </si>
  <si>
    <t>NC076</t>
  </si>
  <si>
    <t>Siyathemba</t>
  </si>
  <si>
    <t>NC077</t>
  </si>
  <si>
    <t>Siyancuma</t>
  </si>
  <si>
    <t>NC078</t>
  </si>
  <si>
    <t>Pixley Ka Seme (NC)</t>
  </si>
  <si>
    <t>DC7</t>
  </si>
  <si>
    <t>Total Pixley ka Seme (NC)</t>
  </si>
  <si>
    <t>!Kai! Garib</t>
  </si>
  <si>
    <t>NC082</t>
  </si>
  <si>
    <t>!Kheis</t>
  </si>
  <si>
    <t>NC084</t>
  </si>
  <si>
    <t>Tsantsabane</t>
  </si>
  <si>
    <t>NC085</t>
  </si>
  <si>
    <t>Kgatelopele</t>
  </si>
  <si>
    <t>NC086</t>
  </si>
  <si>
    <t>Dawid Kruiper</t>
  </si>
  <si>
    <t>NC087</t>
  </si>
  <si>
    <t>Z F Mgcawu</t>
  </si>
  <si>
    <t>DC8</t>
  </si>
  <si>
    <t>Total Z F Mgcawu</t>
  </si>
  <si>
    <t>Dikgatlong</t>
  </si>
  <si>
    <t>NC092</t>
  </si>
  <si>
    <t>Magareng</t>
  </si>
  <si>
    <t>NC093</t>
  </si>
  <si>
    <t>Phokwane</t>
  </si>
  <si>
    <t>NC094</t>
  </si>
  <si>
    <t>Frances Baard</t>
  </si>
  <si>
    <t>DC9</t>
  </si>
  <si>
    <t>Total Frances Baard</t>
  </si>
  <si>
    <t>Total Northern Cape</t>
  </si>
  <si>
    <t>Moretele</t>
  </si>
  <si>
    <t>NW371</t>
  </si>
  <si>
    <t>Kgetlengrivier</t>
  </si>
  <si>
    <t>NW374</t>
  </si>
  <si>
    <t>Moses Kotane</t>
  </si>
  <si>
    <t>NW375</t>
  </si>
  <si>
    <t>Bojanala Platinum</t>
  </si>
  <si>
    <t>DC37</t>
  </si>
  <si>
    <t>Total Bojanala Platinum</t>
  </si>
  <si>
    <t>Ratlou</t>
  </si>
  <si>
    <t>NW381</t>
  </si>
  <si>
    <t>Tswaing</t>
  </si>
  <si>
    <t>NW382</t>
  </si>
  <si>
    <t>Mafikeng</t>
  </si>
  <si>
    <t>NW383</t>
  </si>
  <si>
    <t>Ditsobotla</t>
  </si>
  <si>
    <t>NW384</t>
  </si>
  <si>
    <t>Ramotshere Moiloa</t>
  </si>
  <si>
    <t>NW385</t>
  </si>
  <si>
    <t>Ngaka Modiri Molema</t>
  </si>
  <si>
    <t>DC38</t>
  </si>
  <si>
    <t>Total Ngaka Modiri Molema</t>
  </si>
  <si>
    <t>Naledi (NW)</t>
  </si>
  <si>
    <t>NW392</t>
  </si>
  <si>
    <t>Mamusa</t>
  </si>
  <si>
    <t>NW393</t>
  </si>
  <si>
    <t>Greater Taung</t>
  </si>
  <si>
    <t>NW394</t>
  </si>
  <si>
    <t>Lekwa-Teemane</t>
  </si>
  <si>
    <t>NW396</t>
  </si>
  <si>
    <t>Kagisano-Molopo</t>
  </si>
  <si>
    <t>NW397</t>
  </si>
  <si>
    <t>Dr Ruth Segomotsi Mompati</t>
  </si>
  <si>
    <t>DC39</t>
  </si>
  <si>
    <t>Total Dr Ruth Segomotsi Mompati</t>
  </si>
  <si>
    <t>Maquassi Hills</t>
  </si>
  <si>
    <t>NW404</t>
  </si>
  <si>
    <t>Dr Kenneth Kaunda</t>
  </si>
  <si>
    <t>DC40</t>
  </si>
  <si>
    <t>Total Dr Kenneth Kaunda</t>
  </si>
  <si>
    <t>Total North West</t>
  </si>
  <si>
    <t>Matzikama</t>
  </si>
  <si>
    <t>WC011</t>
  </si>
  <si>
    <t>Cederberg</t>
  </si>
  <si>
    <t>WC012</t>
  </si>
  <si>
    <t>Bergrivier</t>
  </si>
  <si>
    <t>WC013</t>
  </si>
  <si>
    <t>Saldanha Bay</t>
  </si>
  <si>
    <t>WC014</t>
  </si>
  <si>
    <t>Swartland</t>
  </si>
  <si>
    <t>WC015</t>
  </si>
  <si>
    <t>West Coast</t>
  </si>
  <si>
    <t>DC1</t>
  </si>
  <si>
    <t>Total West Coast</t>
  </si>
  <si>
    <t>Witzenberg</t>
  </si>
  <si>
    <t>WC022</t>
  </si>
  <si>
    <t>Breede Valley</t>
  </si>
  <si>
    <t>WC025</t>
  </si>
  <si>
    <t>Langeberg</t>
  </si>
  <si>
    <t>WC026</t>
  </si>
  <si>
    <t>Cape Winelands DM</t>
  </si>
  <si>
    <t>DC2</t>
  </si>
  <si>
    <t>Total Cape Winelands</t>
  </si>
  <si>
    <t>Theewaterskloof</t>
  </si>
  <si>
    <t>WC031</t>
  </si>
  <si>
    <t>Overstrand</t>
  </si>
  <si>
    <t>WC032</t>
  </si>
  <si>
    <t>Cape Agulhas</t>
  </si>
  <si>
    <t>WC033</t>
  </si>
  <si>
    <t>Swellendam</t>
  </si>
  <si>
    <t>WC034</t>
  </si>
  <si>
    <t>Overberg</t>
  </si>
  <si>
    <t>DC3</t>
  </si>
  <si>
    <t>Total Overberg</t>
  </si>
  <si>
    <t>Kannaland</t>
  </si>
  <si>
    <t>WC041</t>
  </si>
  <si>
    <t>Hessequa</t>
  </si>
  <si>
    <t>WC042</t>
  </si>
  <si>
    <t>Mossel Bay</t>
  </si>
  <si>
    <t>WC043</t>
  </si>
  <si>
    <t>Oudtshoorn</t>
  </si>
  <si>
    <t>WC045</t>
  </si>
  <si>
    <t>Bitou</t>
  </si>
  <si>
    <t>WC047</t>
  </si>
  <si>
    <t>Knysna</t>
  </si>
  <si>
    <t>WC048</t>
  </si>
  <si>
    <t>Garden Route</t>
  </si>
  <si>
    <t>DC4</t>
  </si>
  <si>
    <t>Total Garden Route</t>
  </si>
  <si>
    <t>Laingsburg</t>
  </si>
  <si>
    <t>WC051</t>
  </si>
  <si>
    <t>Prince Albert</t>
  </si>
  <si>
    <t>WC052</t>
  </si>
  <si>
    <t>Beaufort West</t>
  </si>
  <si>
    <t>WC053</t>
  </si>
  <si>
    <t>Central Karoo</t>
  </si>
  <si>
    <t>DC5</t>
  </si>
  <si>
    <t>Total Central Karoo</t>
  </si>
  <si>
    <t>Total Western Cape</t>
  </si>
  <si>
    <t>Total National</t>
  </si>
  <si>
    <t>Total Top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</si>
</sst>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 &quot;?_);_(@_)"/>
    <numFmt numFmtId="165" formatCode="_(* #,##0,_);_(* \(#,##0,\);_(* &quot;- &quot;?_);_(@_)"/>
    <numFmt numFmtId="166" formatCode="0.0%;\(0.0%\);_(* &quot; - &quot;?_);_(@_)"/>
  </numFmts>
  <fonts count="10" x14ac:knownFonts="1">
    <font>
      <sz val="10"/>
      <color rgb="FF000000"/>
      <name val="ARIAL"/>
    </font>
    <font>
      <sz val="10"/>
      <color rgb="FF000000"/>
      <name val="ARIAL NARROW"/>
    </font>
    <font>
      <b/>
      <sz val="11"/>
      <color rgb="FF000000"/>
      <name val="ARIAL NARROW"/>
    </font>
    <font>
      <b/>
      <sz val="11"/>
      <color rgb="FF000000"/>
      <name val="ARIAL NARROW"/>
    </font>
    <font>
      <b/>
      <sz val="11"/>
      <color indexed="8"/>
      <name val="Arial Narrow"/>
      <family val="2"/>
    </font>
    <font>
      <b/>
      <sz val="12"/>
      <color indexed="8"/>
      <name val="Arial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/>
    <xf numFmtId="0" fontId="7" fillId="0" borderId="0" xfId="0" applyFont="1"/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7" fillId="0" borderId="3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8" fillId="0" borderId="18" xfId="0" applyFont="1" applyBorder="1" applyAlignment="1">
      <alignment horizontal="left" indent="1"/>
    </xf>
    <xf numFmtId="0" fontId="8" fillId="0" borderId="17" xfId="0" applyFont="1" applyBorder="1" applyAlignment="1">
      <alignment wrapText="1"/>
    </xf>
    <xf numFmtId="0" fontId="7" fillId="0" borderId="18" xfId="0" applyFont="1" applyBorder="1" applyAlignment="1">
      <alignment horizontal="left" indent="1"/>
    </xf>
    <xf numFmtId="0" fontId="6" fillId="0" borderId="17" xfId="0" applyFont="1" applyBorder="1"/>
    <xf numFmtId="0" fontId="6" fillId="0" borderId="1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164" fontId="7" fillId="0" borderId="0" xfId="0" applyNumberFormat="1" applyFont="1" applyAlignment="1">
      <alignment horizontal="left" indent="2"/>
    </xf>
    <xf numFmtId="0" fontId="6" fillId="0" borderId="18" xfId="0" applyFont="1" applyBorder="1" applyAlignment="1">
      <alignment horizontal="left"/>
    </xf>
    <xf numFmtId="0" fontId="8" fillId="0" borderId="10" xfId="0" applyFont="1" applyBorder="1" applyAlignment="1">
      <alignment horizontal="left" indent="1"/>
    </xf>
    <xf numFmtId="0" fontId="8" fillId="0" borderId="9" xfId="0" applyFont="1" applyBorder="1" applyAlignment="1">
      <alignment wrapText="1"/>
    </xf>
    <xf numFmtId="0" fontId="0" fillId="0" borderId="19" xfId="0" applyBorder="1"/>
    <xf numFmtId="0" fontId="0" fillId="0" borderId="19" xfId="0" applyBorder="1" applyAlignment="1">
      <alignment horizontal="left" indent="1"/>
    </xf>
    <xf numFmtId="0" fontId="8" fillId="0" borderId="19" xfId="0" applyFont="1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horizontal="left" indent="1"/>
    </xf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2" xfId="0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left" wrapText="1" indent="1"/>
    </xf>
    <xf numFmtId="0" fontId="1" fillId="0" borderId="1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 indent="1"/>
    </xf>
    <xf numFmtId="0" fontId="1" fillId="0" borderId="17" xfId="0" applyFont="1" applyBorder="1" applyAlignment="1">
      <alignment horizontal="left" wrapText="1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165" fontId="7" fillId="0" borderId="20" xfId="0" applyNumberFormat="1" applyFont="1" applyBorder="1"/>
    <xf numFmtId="165" fontId="7" fillId="0" borderId="21" xfId="0" applyNumberFormat="1" applyFont="1" applyBorder="1"/>
    <xf numFmtId="165" fontId="7" fillId="0" borderId="22" xfId="0" applyNumberFormat="1" applyFont="1" applyBorder="1"/>
    <xf numFmtId="165" fontId="7" fillId="0" borderId="23" xfId="0" applyNumberFormat="1" applyFont="1" applyBorder="1"/>
    <xf numFmtId="165" fontId="9" fillId="0" borderId="20" xfId="0" applyNumberFormat="1" applyFont="1" applyBorder="1"/>
    <xf numFmtId="165" fontId="9" fillId="0" borderId="21" xfId="0" applyNumberFormat="1" applyFont="1" applyBorder="1"/>
    <xf numFmtId="165" fontId="9" fillId="0" borderId="23" xfId="0" applyNumberFormat="1" applyFont="1" applyBorder="1"/>
    <xf numFmtId="165" fontId="9" fillId="0" borderId="9" xfId="0" applyNumberFormat="1" applyFont="1" applyBorder="1"/>
    <xf numFmtId="165" fontId="9" fillId="0" borderId="24" xfId="0" applyNumberFormat="1" applyFont="1" applyBorder="1"/>
    <xf numFmtId="165" fontId="9" fillId="0" borderId="1" xfId="0" applyNumberFormat="1" applyFont="1" applyBorder="1"/>
    <xf numFmtId="165" fontId="9" fillId="0" borderId="25" xfId="0" applyNumberFormat="1" applyFont="1" applyBorder="1"/>
    <xf numFmtId="165" fontId="7" fillId="0" borderId="0" xfId="0" applyNumberFormat="1" applyFont="1"/>
    <xf numFmtId="165" fontId="0" fillId="0" borderId="0" xfId="0" applyNumberFormat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/>
    </xf>
    <xf numFmtId="165" fontId="3" fillId="0" borderId="20" xfId="0" applyNumberFormat="1" applyFont="1" applyBorder="1" applyAlignment="1">
      <alignment horizontal="right"/>
    </xf>
    <xf numFmtId="165" fontId="3" fillId="0" borderId="21" xfId="0" applyNumberFormat="1" applyFont="1" applyBorder="1" applyAlignment="1">
      <alignment horizontal="right"/>
    </xf>
    <xf numFmtId="165" fontId="3" fillId="0" borderId="23" xfId="0" applyNumberFormat="1" applyFont="1" applyBorder="1" applyAlignment="1">
      <alignment horizontal="right"/>
    </xf>
    <xf numFmtId="165" fontId="3" fillId="0" borderId="25" xfId="0" applyNumberFormat="1" applyFont="1" applyBorder="1" applyAlignment="1">
      <alignment horizontal="right"/>
    </xf>
    <xf numFmtId="165" fontId="3" fillId="0" borderId="24" xfId="0" applyNumberFormat="1" applyFont="1" applyBorder="1" applyAlignment="1">
      <alignment horizontal="right"/>
    </xf>
    <xf numFmtId="165" fontId="3" fillId="0" borderId="27" xfId="0" applyNumberFormat="1" applyFont="1" applyBorder="1" applyAlignment="1">
      <alignment horizontal="right"/>
    </xf>
    <xf numFmtId="165" fontId="7" fillId="0" borderId="25" xfId="0" applyNumberFormat="1" applyFont="1" applyBorder="1"/>
    <xf numFmtId="165" fontId="7" fillId="0" borderId="24" xfId="0" applyNumberFormat="1" applyFont="1" applyBorder="1"/>
    <xf numFmtId="165" fontId="7" fillId="0" borderId="27" xfId="0" applyNumberFormat="1" applyFont="1" applyBorder="1"/>
    <xf numFmtId="165" fontId="7" fillId="0" borderId="19" xfId="0" applyNumberFormat="1" applyFont="1" applyBorder="1"/>
    <xf numFmtId="166" fontId="7" fillId="0" borderId="18" xfId="0" applyNumberFormat="1" applyFont="1" applyBorder="1"/>
    <xf numFmtId="166" fontId="9" fillId="0" borderId="18" xfId="0" applyNumberFormat="1" applyFont="1" applyBorder="1"/>
    <xf numFmtId="166" fontId="9" fillId="0" borderId="26" xfId="0" applyNumberFormat="1" applyFont="1" applyBorder="1"/>
    <xf numFmtId="166" fontId="7" fillId="0" borderId="0" xfId="0" applyNumberFormat="1" applyFont="1"/>
    <xf numFmtId="166" fontId="0" fillId="0" borderId="0" xfId="0" applyNumberFormat="1"/>
    <xf numFmtId="166" fontId="1" fillId="0" borderId="23" xfId="0" applyNumberFormat="1" applyFont="1" applyBorder="1" applyAlignment="1">
      <alignment horizontal="right"/>
    </xf>
    <xf numFmtId="166" fontId="3" fillId="0" borderId="23" xfId="0" applyNumberFormat="1" applyFont="1" applyBorder="1" applyAlignment="1">
      <alignment horizontal="right"/>
    </xf>
    <xf numFmtId="166" fontId="3" fillId="0" borderId="27" xfId="0" applyNumberFormat="1" applyFont="1" applyBorder="1" applyAlignment="1">
      <alignment horizontal="right"/>
    </xf>
    <xf numFmtId="166" fontId="7" fillId="0" borderId="10" xfId="0" applyNumberFormat="1" applyFont="1" applyBorder="1"/>
    <xf numFmtId="166" fontId="7" fillId="0" borderId="19" xfId="0" applyNumberFormat="1" applyFont="1" applyBorder="1"/>
    <xf numFmtId="165" fontId="8" fillId="0" borderId="2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21" xfId="0" applyNumberFormat="1" applyFont="1" applyBorder="1" applyAlignment="1">
      <alignment horizontal="right" wrapText="1"/>
    </xf>
    <xf numFmtId="165" fontId="6" fillId="0" borderId="20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21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21" xfId="0" applyNumberFormat="1" applyFont="1" applyBorder="1" applyAlignment="1">
      <alignment horizontal="right" wrapText="1"/>
    </xf>
    <xf numFmtId="165" fontId="8" fillId="0" borderId="25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24" xfId="0" applyNumberFormat="1" applyFont="1" applyBorder="1" applyAlignment="1">
      <alignment horizontal="right" wrapText="1"/>
    </xf>
    <xf numFmtId="165" fontId="8" fillId="0" borderId="19" xfId="0" applyNumberFormat="1" applyFont="1" applyBorder="1" applyAlignment="1">
      <alignment horizontal="right" wrapText="1"/>
    </xf>
    <xf numFmtId="166" fontId="8" fillId="0" borderId="19" xfId="0" applyNumberFormat="1" applyFont="1" applyBorder="1" applyAlignment="1">
      <alignment horizontal="right" wrapText="1"/>
    </xf>
    <xf numFmtId="166" fontId="1" fillId="0" borderId="20" xfId="0" applyNumberFormat="1" applyFont="1" applyBorder="1" applyAlignment="1">
      <alignment horizontal="right"/>
    </xf>
    <xf numFmtId="166" fontId="1" fillId="0" borderId="22" xfId="0" applyNumberFormat="1" applyFont="1" applyBorder="1" applyAlignment="1">
      <alignment horizontal="right"/>
    </xf>
    <xf numFmtId="166" fontId="3" fillId="0" borderId="20" xfId="0" applyNumberFormat="1" applyFont="1" applyBorder="1" applyAlignment="1">
      <alignment horizontal="right"/>
    </xf>
    <xf numFmtId="166" fontId="3" fillId="0" borderId="22" xfId="0" applyNumberFormat="1" applyFont="1" applyBorder="1" applyAlignment="1">
      <alignment horizontal="right"/>
    </xf>
    <xf numFmtId="166" fontId="3" fillId="0" borderId="25" xfId="0" applyNumberFormat="1" applyFont="1" applyBorder="1" applyAlignment="1">
      <alignment horizontal="right"/>
    </xf>
    <xf numFmtId="166" fontId="3" fillId="0" borderId="26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 wrapText="1"/>
    </xf>
    <xf numFmtId="0" fontId="7" fillId="0" borderId="7" xfId="0" applyFont="1" applyBorder="1"/>
    <xf numFmtId="0" fontId="7" fillId="0" borderId="8" xfId="0" applyFont="1" applyBorder="1"/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 wrapText="1"/>
    </xf>
    <xf numFmtId="0" fontId="6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showGridLines="0" view="pageBreakPreview" topLeftCell="I1" zoomScale="60" zoomScaleNormal="100" workbookViewId="0"/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23</v>
      </c>
    </row>
    <row r="2" spans="1:37" ht="15.75" customHeight="1" x14ac:dyDescent="0.35">
      <c r="A2" s="2" t="s">
        <v>0</v>
      </c>
      <c r="B2" s="125" t="s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22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24</v>
      </c>
      <c r="C9" s="32" t="s">
        <v>25</v>
      </c>
      <c r="D9" s="64">
        <v>55429109701</v>
      </c>
      <c r="E9" s="65">
        <v>10206584885</v>
      </c>
      <c r="F9" s="66">
        <f>$D9       +$E9</f>
        <v>65635694586</v>
      </c>
      <c r="G9" s="64">
        <v>55741808889</v>
      </c>
      <c r="H9" s="65">
        <v>11267331313</v>
      </c>
      <c r="I9" s="67">
        <f>$G9       +$H9</f>
        <v>67009140202</v>
      </c>
      <c r="J9" s="64">
        <v>10735332136</v>
      </c>
      <c r="K9" s="65">
        <v>1708325143</v>
      </c>
      <c r="L9" s="65">
        <f>$J9       +$K9</f>
        <v>12443657279</v>
      </c>
      <c r="M9" s="90">
        <f>IF(($F9       =0),0,($L9       /$F9       ))</f>
        <v>0.18958673870199608</v>
      </c>
      <c r="N9" s="100">
        <v>7950526088</v>
      </c>
      <c r="O9" s="101">
        <v>2174459591</v>
      </c>
      <c r="P9" s="102">
        <f>$N9       +$O9</f>
        <v>10124985679</v>
      </c>
      <c r="Q9" s="90">
        <f>IF(($F9       =0),0,($P9       /$F9       ))</f>
        <v>0.15426035700336208</v>
      </c>
      <c r="R9" s="100">
        <v>8382765643</v>
      </c>
      <c r="S9" s="102">
        <v>1337223060</v>
      </c>
      <c r="T9" s="102">
        <f>$R9       +$S9</f>
        <v>9719988703</v>
      </c>
      <c r="U9" s="90">
        <f>IF(($I9       =0),0,($T9       /$I9       ))</f>
        <v>0.14505466976145279</v>
      </c>
      <c r="V9" s="100">
        <v>19212516812</v>
      </c>
      <c r="W9" s="102">
        <v>2813452505</v>
      </c>
      <c r="X9" s="102">
        <f>$V9       +$W9</f>
        <v>22025969317</v>
      </c>
      <c r="Y9" s="90">
        <f>IF(($I9       =0),0,($X9       /$I9       ))</f>
        <v>0.328700969011129</v>
      </c>
      <c r="Z9" s="64">
        <f>$J9       +$N9       +$R9       +$V9</f>
        <v>46281140679</v>
      </c>
      <c r="AA9" s="65">
        <f>$K9       +$O9       +$S9       +$W9</f>
        <v>8033460299</v>
      </c>
      <c r="AB9" s="65">
        <f>$Z9       +$AA9</f>
        <v>54314600978</v>
      </c>
      <c r="AC9" s="90">
        <f>IF(($I9       =0),0,($AB9       /$I9       ))</f>
        <v>0.81055510956069377</v>
      </c>
      <c r="AD9" s="64">
        <v>10935483279</v>
      </c>
      <c r="AE9" s="65">
        <v>2907924590</v>
      </c>
      <c r="AF9" s="65">
        <f>$AD9       +$AE9</f>
        <v>13843407869</v>
      </c>
      <c r="AG9" s="65">
        <v>61485040588</v>
      </c>
      <c r="AH9" s="65">
        <v>63380167076</v>
      </c>
      <c r="AI9" s="65">
        <v>52158418889</v>
      </c>
      <c r="AJ9" s="90">
        <f>IF(($AH9       =0),0,($AI9       /$AH9       ))</f>
        <v>0.82294543064956183</v>
      </c>
      <c r="AK9" s="90">
        <f>IF(($AF9       =0),0,(($X9       /$AF9       )-1))</f>
        <v>0.59107999456719607</v>
      </c>
    </row>
    <row r="10" spans="1:37" s="7" customFormat="1" ht="13" x14ac:dyDescent="0.3">
      <c r="A10" s="23" t="s">
        <v>23</v>
      </c>
      <c r="B10" s="31" t="s">
        <v>26</v>
      </c>
      <c r="C10" s="32" t="s">
        <v>27</v>
      </c>
      <c r="D10" s="64">
        <v>30553933424</v>
      </c>
      <c r="E10" s="65">
        <v>3370642697</v>
      </c>
      <c r="F10" s="67">
        <f t="shared" ref="F10:F18" si="0">$D10      +$E10</f>
        <v>33924576121</v>
      </c>
      <c r="G10" s="64">
        <v>31732389223</v>
      </c>
      <c r="H10" s="65">
        <v>3600398834</v>
      </c>
      <c r="I10" s="67">
        <f t="shared" ref="I10:I18" si="1">$G10      +$H10</f>
        <v>35332788057</v>
      </c>
      <c r="J10" s="64">
        <v>9456096071</v>
      </c>
      <c r="K10" s="65">
        <v>-1291251257</v>
      </c>
      <c r="L10" s="65">
        <f t="shared" ref="L10:L18" si="2">$J10      +$K10</f>
        <v>8164844814</v>
      </c>
      <c r="M10" s="90">
        <f t="shared" ref="M10:M18" si="3">IF(($F10      =0),0,($L10      /$F10      ))</f>
        <v>0.24067639887019238</v>
      </c>
      <c r="N10" s="100">
        <v>6489658328</v>
      </c>
      <c r="O10" s="101">
        <v>701540410</v>
      </c>
      <c r="P10" s="102">
        <f t="shared" ref="P10:P18" si="4">$N10      +$O10</f>
        <v>7191198738</v>
      </c>
      <c r="Q10" s="90">
        <f t="shared" ref="Q10:Q18" si="5">IF(($F10      =0),0,($P10      /$F10      ))</f>
        <v>0.21197608224641906</v>
      </c>
      <c r="R10" s="100">
        <v>3301266403</v>
      </c>
      <c r="S10" s="102">
        <v>517024702</v>
      </c>
      <c r="T10" s="102">
        <f t="shared" ref="T10:T18" si="6">$R10      +$S10</f>
        <v>3818291105</v>
      </c>
      <c r="U10" s="90">
        <f t="shared" ref="U10:U18" si="7">IF(($I10      =0),0,($T10      /$I10      ))</f>
        <v>0.10806651031444812</v>
      </c>
      <c r="V10" s="100">
        <v>7408475008</v>
      </c>
      <c r="W10" s="102">
        <v>2423562332</v>
      </c>
      <c r="X10" s="102">
        <f t="shared" ref="X10:X18" si="8">$V10      +$W10</f>
        <v>9832037340</v>
      </c>
      <c r="Y10" s="90">
        <f t="shared" ref="Y10:Y18" si="9">IF(($I10      =0),0,($X10      /$I10      ))</f>
        <v>0.2782695020879371</v>
      </c>
      <c r="Z10" s="64">
        <f t="shared" ref="Z10:Z18" si="10">$J10      +$N10      +$R10      +$V10</f>
        <v>26655495810</v>
      </c>
      <c r="AA10" s="65">
        <f t="shared" ref="AA10:AA18" si="11">$K10      +$O10      +$S10      +$W10</f>
        <v>2350876187</v>
      </c>
      <c r="AB10" s="65">
        <f t="shared" ref="AB10:AB18" si="12">$Z10      +$AA10</f>
        <v>29006371997</v>
      </c>
      <c r="AC10" s="90">
        <f t="shared" ref="AC10:AC18" si="13">IF(($I10      =0),0,($AB10      /$I10      ))</f>
        <v>0.82094772567072771</v>
      </c>
      <c r="AD10" s="64">
        <v>6870045560</v>
      </c>
      <c r="AE10" s="65">
        <v>677026730</v>
      </c>
      <c r="AF10" s="65">
        <f t="shared" ref="AF10:AF18" si="14">$AD10      +$AE10</f>
        <v>7547072290</v>
      </c>
      <c r="AG10" s="65">
        <v>29655100932</v>
      </c>
      <c r="AH10" s="65">
        <v>32055651786</v>
      </c>
      <c r="AI10" s="65">
        <v>27510400690</v>
      </c>
      <c r="AJ10" s="90">
        <f t="shared" ref="AJ10:AJ18" si="15">IF(($AH10      =0),0,($AI10      /$AH10      ))</f>
        <v>0.85820749718821521</v>
      </c>
      <c r="AK10" s="90">
        <f t="shared" ref="AK10:AK18" si="16">IF(($AF10      =0),0,(($X10      /$AF10      )-1))</f>
        <v>0.30276178128406395</v>
      </c>
    </row>
    <row r="11" spans="1:37" s="7" customFormat="1" ht="13" x14ac:dyDescent="0.3">
      <c r="A11" s="23" t="s">
        <v>23</v>
      </c>
      <c r="B11" s="31" t="s">
        <v>28</v>
      </c>
      <c r="C11" s="32" t="s">
        <v>29</v>
      </c>
      <c r="D11" s="64">
        <v>222243055668</v>
      </c>
      <c r="E11" s="65">
        <v>16035738389</v>
      </c>
      <c r="F11" s="67">
        <f t="shared" si="0"/>
        <v>238278794057</v>
      </c>
      <c r="G11" s="64">
        <v>224249609693</v>
      </c>
      <c r="H11" s="65">
        <v>16478166612</v>
      </c>
      <c r="I11" s="67">
        <f t="shared" si="1"/>
        <v>240727776305</v>
      </c>
      <c r="J11" s="64">
        <v>53240513339</v>
      </c>
      <c r="K11" s="65">
        <v>1519402522</v>
      </c>
      <c r="L11" s="65">
        <f t="shared" si="2"/>
        <v>54759915861</v>
      </c>
      <c r="M11" s="90">
        <f t="shared" si="3"/>
        <v>0.22981447458518098</v>
      </c>
      <c r="N11" s="100">
        <v>54255815239</v>
      </c>
      <c r="O11" s="101">
        <v>3896126999</v>
      </c>
      <c r="P11" s="102">
        <f t="shared" si="4"/>
        <v>58151942238</v>
      </c>
      <c r="Q11" s="90">
        <f t="shared" si="5"/>
        <v>0.2440500106949893</v>
      </c>
      <c r="R11" s="100">
        <v>57467199036</v>
      </c>
      <c r="S11" s="102">
        <v>2057154253</v>
      </c>
      <c r="T11" s="102">
        <f t="shared" si="6"/>
        <v>59524353289</v>
      </c>
      <c r="U11" s="90">
        <f t="shared" si="7"/>
        <v>0.24726832193050777</v>
      </c>
      <c r="V11" s="100">
        <v>62055902699</v>
      </c>
      <c r="W11" s="102">
        <v>4786421669</v>
      </c>
      <c r="X11" s="102">
        <f t="shared" si="8"/>
        <v>66842324368</v>
      </c>
      <c r="Y11" s="90">
        <f t="shared" si="9"/>
        <v>0.27766768502572531</v>
      </c>
      <c r="Z11" s="64">
        <f t="shared" si="10"/>
        <v>227019430313</v>
      </c>
      <c r="AA11" s="65">
        <f t="shared" si="11"/>
        <v>12259105443</v>
      </c>
      <c r="AB11" s="65">
        <f t="shared" si="12"/>
        <v>239278535756</v>
      </c>
      <c r="AC11" s="90">
        <f t="shared" si="13"/>
        <v>0.99397975351559009</v>
      </c>
      <c r="AD11" s="64">
        <v>53998943502</v>
      </c>
      <c r="AE11" s="65">
        <v>-61591414860</v>
      </c>
      <c r="AF11" s="65">
        <f t="shared" si="14"/>
        <v>-7592471358</v>
      </c>
      <c r="AG11" s="65">
        <v>220301636805</v>
      </c>
      <c r="AH11" s="65">
        <v>220603285270</v>
      </c>
      <c r="AI11" s="65">
        <v>222258279883</v>
      </c>
      <c r="AJ11" s="90">
        <f t="shared" si="15"/>
        <v>1.0075021304010701</v>
      </c>
      <c r="AK11" s="90">
        <f t="shared" si="16"/>
        <v>-9.8037637833918048</v>
      </c>
    </row>
    <row r="12" spans="1:37" s="7" customFormat="1" ht="13" x14ac:dyDescent="0.3">
      <c r="A12" s="23" t="s">
        <v>23</v>
      </c>
      <c r="B12" s="31" t="s">
        <v>30</v>
      </c>
      <c r="C12" s="32" t="s">
        <v>31</v>
      </c>
      <c r="D12" s="64">
        <v>105332922789</v>
      </c>
      <c r="E12" s="65">
        <v>14462698733</v>
      </c>
      <c r="F12" s="67">
        <f t="shared" si="0"/>
        <v>119795621522</v>
      </c>
      <c r="G12" s="64">
        <v>107064569640</v>
      </c>
      <c r="H12" s="65">
        <v>15483074216</v>
      </c>
      <c r="I12" s="67">
        <f t="shared" si="1"/>
        <v>122547643856</v>
      </c>
      <c r="J12" s="64">
        <v>25443688436</v>
      </c>
      <c r="K12" s="65">
        <v>-1694664898</v>
      </c>
      <c r="L12" s="65">
        <f t="shared" si="2"/>
        <v>23749023538</v>
      </c>
      <c r="M12" s="90">
        <f t="shared" si="3"/>
        <v>0.1982461732429727</v>
      </c>
      <c r="N12" s="100">
        <v>25421107016</v>
      </c>
      <c r="O12" s="101">
        <v>6423007334</v>
      </c>
      <c r="P12" s="102">
        <f t="shared" si="4"/>
        <v>31844114350</v>
      </c>
      <c r="Q12" s="90">
        <f t="shared" si="5"/>
        <v>0.26582035257567366</v>
      </c>
      <c r="R12" s="100">
        <v>22835068565</v>
      </c>
      <c r="S12" s="102">
        <v>2667228216</v>
      </c>
      <c r="T12" s="102">
        <f t="shared" si="6"/>
        <v>25502296781</v>
      </c>
      <c r="U12" s="90">
        <f t="shared" si="7"/>
        <v>0.2081010779037625</v>
      </c>
      <c r="V12" s="100">
        <v>26856832079</v>
      </c>
      <c r="W12" s="102">
        <v>4348735924</v>
      </c>
      <c r="X12" s="102">
        <f t="shared" si="8"/>
        <v>31205568003</v>
      </c>
      <c r="Y12" s="90">
        <f t="shared" si="9"/>
        <v>0.25464029353080181</v>
      </c>
      <c r="Z12" s="64">
        <f t="shared" si="10"/>
        <v>100556696096</v>
      </c>
      <c r="AA12" s="65">
        <f t="shared" si="11"/>
        <v>11744306576</v>
      </c>
      <c r="AB12" s="65">
        <f t="shared" si="12"/>
        <v>112301002672</v>
      </c>
      <c r="AC12" s="90">
        <f t="shared" si="13"/>
        <v>0.91638646928177303</v>
      </c>
      <c r="AD12" s="64">
        <v>20063031391</v>
      </c>
      <c r="AE12" s="65">
        <v>4706212078</v>
      </c>
      <c r="AF12" s="65">
        <f t="shared" si="14"/>
        <v>24769243469</v>
      </c>
      <c r="AG12" s="65">
        <v>113641121720</v>
      </c>
      <c r="AH12" s="65">
        <v>116602812653</v>
      </c>
      <c r="AI12" s="65">
        <v>103308456147</v>
      </c>
      <c r="AJ12" s="90">
        <f t="shared" si="15"/>
        <v>0.88598597063380569</v>
      </c>
      <c r="AK12" s="90">
        <f t="shared" si="16"/>
        <v>0.25985147838913192</v>
      </c>
    </row>
    <row r="13" spans="1:37" s="7" customFormat="1" ht="13" x14ac:dyDescent="0.3">
      <c r="A13" s="23" t="s">
        <v>23</v>
      </c>
      <c r="B13" s="31" t="s">
        <v>32</v>
      </c>
      <c r="C13" s="32" t="s">
        <v>33</v>
      </c>
      <c r="D13" s="64">
        <v>29077840065</v>
      </c>
      <c r="E13" s="65">
        <v>6735023895</v>
      </c>
      <c r="F13" s="67">
        <f t="shared" si="0"/>
        <v>35812863960</v>
      </c>
      <c r="G13" s="64">
        <v>31150648529</v>
      </c>
      <c r="H13" s="65">
        <v>7483887203</v>
      </c>
      <c r="I13" s="67">
        <f t="shared" si="1"/>
        <v>38634535732</v>
      </c>
      <c r="J13" s="64">
        <v>6177963178</v>
      </c>
      <c r="K13" s="65">
        <v>1433226600</v>
      </c>
      <c r="L13" s="65">
        <f t="shared" si="2"/>
        <v>7611189778</v>
      </c>
      <c r="M13" s="90">
        <f t="shared" si="3"/>
        <v>0.21252669952621125</v>
      </c>
      <c r="N13" s="100">
        <v>6940049748</v>
      </c>
      <c r="O13" s="101">
        <v>2625294736</v>
      </c>
      <c r="P13" s="102">
        <f t="shared" si="4"/>
        <v>9565344484</v>
      </c>
      <c r="Q13" s="90">
        <f t="shared" si="5"/>
        <v>0.26709241949160217</v>
      </c>
      <c r="R13" s="100">
        <v>6146180792</v>
      </c>
      <c r="S13" s="102">
        <v>1394226176</v>
      </c>
      <c r="T13" s="102">
        <f t="shared" si="6"/>
        <v>7540406968</v>
      </c>
      <c r="U13" s="90">
        <f t="shared" si="7"/>
        <v>0.19517270817763377</v>
      </c>
      <c r="V13" s="100">
        <v>8034313198</v>
      </c>
      <c r="W13" s="102">
        <v>1489063543</v>
      </c>
      <c r="X13" s="102">
        <f t="shared" si="8"/>
        <v>9523376741</v>
      </c>
      <c r="Y13" s="90">
        <f t="shared" si="9"/>
        <v>0.24649905998772051</v>
      </c>
      <c r="Z13" s="64">
        <f t="shared" si="10"/>
        <v>27298506916</v>
      </c>
      <c r="AA13" s="65">
        <f t="shared" si="11"/>
        <v>6941811055</v>
      </c>
      <c r="AB13" s="65">
        <f t="shared" si="12"/>
        <v>34240317971</v>
      </c>
      <c r="AC13" s="90">
        <f t="shared" si="13"/>
        <v>0.88626192400804804</v>
      </c>
      <c r="AD13" s="64">
        <v>6254997288</v>
      </c>
      <c r="AE13" s="65">
        <v>2471340738</v>
      </c>
      <c r="AF13" s="65">
        <f t="shared" si="14"/>
        <v>8726338026</v>
      </c>
      <c r="AG13" s="65">
        <v>33833696152</v>
      </c>
      <c r="AH13" s="65">
        <v>35362058053</v>
      </c>
      <c r="AI13" s="65">
        <v>31066073068</v>
      </c>
      <c r="AJ13" s="90">
        <f t="shared" si="15"/>
        <v>0.87851428277841581</v>
      </c>
      <c r="AK13" s="90">
        <f t="shared" si="16"/>
        <v>9.1337135076046128E-2</v>
      </c>
    </row>
    <row r="14" spans="1:37" s="7" customFormat="1" ht="13" x14ac:dyDescent="0.3">
      <c r="A14" s="23" t="s">
        <v>23</v>
      </c>
      <c r="B14" s="31" t="s">
        <v>34</v>
      </c>
      <c r="C14" s="32" t="s">
        <v>35</v>
      </c>
      <c r="D14" s="64">
        <v>32002455787</v>
      </c>
      <c r="E14" s="65">
        <v>4013221064</v>
      </c>
      <c r="F14" s="67">
        <f t="shared" si="0"/>
        <v>36015676851</v>
      </c>
      <c r="G14" s="64">
        <v>34753776220</v>
      </c>
      <c r="H14" s="65">
        <v>4263079105</v>
      </c>
      <c r="I14" s="67">
        <f t="shared" si="1"/>
        <v>39016855325</v>
      </c>
      <c r="J14" s="64">
        <v>7219249653</v>
      </c>
      <c r="K14" s="65">
        <v>691830329</v>
      </c>
      <c r="L14" s="65">
        <f t="shared" si="2"/>
        <v>7911079982</v>
      </c>
      <c r="M14" s="90">
        <f t="shared" si="3"/>
        <v>0.21965656829743416</v>
      </c>
      <c r="N14" s="100">
        <v>7486491960</v>
      </c>
      <c r="O14" s="101">
        <v>1029818375</v>
      </c>
      <c r="P14" s="102">
        <f t="shared" si="4"/>
        <v>8516310335</v>
      </c>
      <c r="Q14" s="90">
        <f t="shared" si="5"/>
        <v>0.23646120466464421</v>
      </c>
      <c r="R14" s="100">
        <v>8266482865</v>
      </c>
      <c r="S14" s="102">
        <v>750417780</v>
      </c>
      <c r="T14" s="102">
        <f t="shared" si="6"/>
        <v>9016900645</v>
      </c>
      <c r="U14" s="90">
        <f t="shared" si="7"/>
        <v>0.23110270086842269</v>
      </c>
      <c r="V14" s="100">
        <v>8304506317</v>
      </c>
      <c r="W14" s="102">
        <v>926042341</v>
      </c>
      <c r="X14" s="102">
        <f t="shared" si="8"/>
        <v>9230548658</v>
      </c>
      <c r="Y14" s="90">
        <f t="shared" si="9"/>
        <v>0.23657848847919677</v>
      </c>
      <c r="Z14" s="64">
        <f t="shared" si="10"/>
        <v>31276730795</v>
      </c>
      <c r="AA14" s="65">
        <f t="shared" si="11"/>
        <v>3398108825</v>
      </c>
      <c r="AB14" s="65">
        <f t="shared" si="12"/>
        <v>34674839620</v>
      </c>
      <c r="AC14" s="90">
        <f t="shared" si="13"/>
        <v>0.88871436027244721</v>
      </c>
      <c r="AD14" s="64">
        <v>8376318290</v>
      </c>
      <c r="AE14" s="65">
        <v>1007115175</v>
      </c>
      <c r="AF14" s="65">
        <f t="shared" si="14"/>
        <v>9383433465</v>
      </c>
      <c r="AG14" s="65">
        <v>34778693800</v>
      </c>
      <c r="AH14" s="65">
        <v>36870863115</v>
      </c>
      <c r="AI14" s="65">
        <v>32148226435</v>
      </c>
      <c r="AJ14" s="90">
        <f t="shared" si="15"/>
        <v>0.87191412728066264</v>
      </c>
      <c r="AK14" s="90">
        <f t="shared" si="16"/>
        <v>-1.6293056008790052E-2</v>
      </c>
    </row>
    <row r="15" spans="1:37" s="7" customFormat="1" ht="13" x14ac:dyDescent="0.3">
      <c r="A15" s="23" t="s">
        <v>23</v>
      </c>
      <c r="B15" s="31" t="s">
        <v>36</v>
      </c>
      <c r="C15" s="32" t="s">
        <v>37</v>
      </c>
      <c r="D15" s="64">
        <v>27985392538</v>
      </c>
      <c r="E15" s="65">
        <v>3555619236</v>
      </c>
      <c r="F15" s="67">
        <f t="shared" si="0"/>
        <v>31541011774</v>
      </c>
      <c r="G15" s="64">
        <v>28629657695</v>
      </c>
      <c r="H15" s="65">
        <v>3867772793</v>
      </c>
      <c r="I15" s="67">
        <f t="shared" si="1"/>
        <v>32497430488</v>
      </c>
      <c r="J15" s="64">
        <v>4344919975</v>
      </c>
      <c r="K15" s="65">
        <v>689837395</v>
      </c>
      <c r="L15" s="65">
        <f t="shared" si="2"/>
        <v>5034757370</v>
      </c>
      <c r="M15" s="90">
        <f t="shared" si="3"/>
        <v>0.15962574079980113</v>
      </c>
      <c r="N15" s="100">
        <v>5799361846</v>
      </c>
      <c r="O15" s="101">
        <v>791159433</v>
      </c>
      <c r="P15" s="102">
        <f t="shared" si="4"/>
        <v>6590521279</v>
      </c>
      <c r="Q15" s="90">
        <f t="shared" si="5"/>
        <v>0.2089508518693976</v>
      </c>
      <c r="R15" s="100">
        <v>6332802667</v>
      </c>
      <c r="S15" s="102">
        <v>394380047</v>
      </c>
      <c r="T15" s="102">
        <f t="shared" si="6"/>
        <v>6727182714</v>
      </c>
      <c r="U15" s="90">
        <f t="shared" si="7"/>
        <v>0.20700660369083887</v>
      </c>
      <c r="V15" s="100">
        <v>6784013090</v>
      </c>
      <c r="W15" s="102">
        <v>711252883</v>
      </c>
      <c r="X15" s="102">
        <f t="shared" si="8"/>
        <v>7495265973</v>
      </c>
      <c r="Y15" s="90">
        <f t="shared" si="9"/>
        <v>0.2306418033809689</v>
      </c>
      <c r="Z15" s="64">
        <f t="shared" si="10"/>
        <v>23261097578</v>
      </c>
      <c r="AA15" s="65">
        <f t="shared" si="11"/>
        <v>2586629758</v>
      </c>
      <c r="AB15" s="65">
        <f t="shared" si="12"/>
        <v>25847727336</v>
      </c>
      <c r="AC15" s="90">
        <f t="shared" si="13"/>
        <v>0.79537757132966347</v>
      </c>
      <c r="AD15" s="64">
        <v>5010799378</v>
      </c>
      <c r="AE15" s="65">
        <v>823680503</v>
      </c>
      <c r="AF15" s="65">
        <f t="shared" si="14"/>
        <v>5834479881</v>
      </c>
      <c r="AG15" s="65">
        <v>31054219303</v>
      </c>
      <c r="AH15" s="65">
        <v>32440348865</v>
      </c>
      <c r="AI15" s="65">
        <v>12928888804</v>
      </c>
      <c r="AJ15" s="90">
        <f t="shared" si="15"/>
        <v>0.39854345764909516</v>
      </c>
      <c r="AK15" s="90">
        <f t="shared" si="16"/>
        <v>0.28465023890276053</v>
      </c>
    </row>
    <row r="16" spans="1:37" s="7" customFormat="1" ht="13" x14ac:dyDescent="0.3">
      <c r="A16" s="23" t="s">
        <v>23</v>
      </c>
      <c r="B16" s="31" t="s">
        <v>38</v>
      </c>
      <c r="C16" s="32" t="s">
        <v>39</v>
      </c>
      <c r="D16" s="64">
        <v>11604633447</v>
      </c>
      <c r="E16" s="65">
        <v>2060917779</v>
      </c>
      <c r="F16" s="67">
        <f t="shared" si="0"/>
        <v>13665551226</v>
      </c>
      <c r="G16" s="64">
        <v>12284762324</v>
      </c>
      <c r="H16" s="65">
        <v>2207834931</v>
      </c>
      <c r="I16" s="67">
        <f t="shared" si="1"/>
        <v>14492597255</v>
      </c>
      <c r="J16" s="64">
        <v>2199075126</v>
      </c>
      <c r="K16" s="65">
        <v>-35078226</v>
      </c>
      <c r="L16" s="65">
        <f t="shared" si="2"/>
        <v>2163996900</v>
      </c>
      <c r="M16" s="90">
        <f t="shared" si="3"/>
        <v>0.1583541610734876</v>
      </c>
      <c r="N16" s="100">
        <v>2300878682</v>
      </c>
      <c r="O16" s="101">
        <v>491781280</v>
      </c>
      <c r="P16" s="102">
        <f t="shared" si="4"/>
        <v>2792659962</v>
      </c>
      <c r="Q16" s="90">
        <f t="shared" si="5"/>
        <v>0.20435765201236092</v>
      </c>
      <c r="R16" s="100">
        <v>2318139608</v>
      </c>
      <c r="S16" s="102">
        <v>504817841</v>
      </c>
      <c r="T16" s="102">
        <f t="shared" si="6"/>
        <v>2822957449</v>
      </c>
      <c r="U16" s="90">
        <f t="shared" si="7"/>
        <v>0.19478616560782913</v>
      </c>
      <c r="V16" s="100">
        <v>2697015425</v>
      </c>
      <c r="W16" s="102">
        <v>476582833</v>
      </c>
      <c r="X16" s="102">
        <f t="shared" si="8"/>
        <v>3173598258</v>
      </c>
      <c r="Y16" s="90">
        <f t="shared" si="9"/>
        <v>0.2189806424728388</v>
      </c>
      <c r="Z16" s="64">
        <f t="shared" si="10"/>
        <v>9515108841</v>
      </c>
      <c r="AA16" s="65">
        <f t="shared" si="11"/>
        <v>1438103728</v>
      </c>
      <c r="AB16" s="65">
        <f t="shared" si="12"/>
        <v>10953212569</v>
      </c>
      <c r="AC16" s="90">
        <f t="shared" si="13"/>
        <v>0.75577982167558688</v>
      </c>
      <c r="AD16" s="64">
        <v>2634634110</v>
      </c>
      <c r="AE16" s="65">
        <v>497544096</v>
      </c>
      <c r="AF16" s="65">
        <f t="shared" si="14"/>
        <v>3132178206</v>
      </c>
      <c r="AG16" s="65">
        <v>12312726049</v>
      </c>
      <c r="AH16" s="65">
        <v>13482069790</v>
      </c>
      <c r="AI16" s="65">
        <v>10402404512</v>
      </c>
      <c r="AJ16" s="90">
        <f t="shared" si="15"/>
        <v>0.77157325796634968</v>
      </c>
      <c r="AK16" s="90">
        <f t="shared" si="16"/>
        <v>1.322404067580063E-2</v>
      </c>
    </row>
    <row r="17" spans="1:37" s="7" customFormat="1" ht="13" x14ac:dyDescent="0.3">
      <c r="A17" s="23" t="s">
        <v>23</v>
      </c>
      <c r="B17" s="33" t="s">
        <v>40</v>
      </c>
      <c r="C17" s="32" t="s">
        <v>41</v>
      </c>
      <c r="D17" s="64">
        <v>104076348608</v>
      </c>
      <c r="E17" s="65">
        <v>18438947447</v>
      </c>
      <c r="F17" s="67">
        <f t="shared" si="0"/>
        <v>122515296055</v>
      </c>
      <c r="G17" s="64">
        <v>105159434193</v>
      </c>
      <c r="H17" s="65">
        <v>19278083619</v>
      </c>
      <c r="I17" s="67">
        <f t="shared" si="1"/>
        <v>124437517812</v>
      </c>
      <c r="J17" s="64">
        <v>20699988922</v>
      </c>
      <c r="K17" s="65">
        <v>2512938658</v>
      </c>
      <c r="L17" s="65">
        <f t="shared" si="2"/>
        <v>23212927580</v>
      </c>
      <c r="M17" s="90">
        <f t="shared" si="3"/>
        <v>0.18946962809916543</v>
      </c>
      <c r="N17" s="100">
        <v>25528709552</v>
      </c>
      <c r="O17" s="101">
        <v>4451465316</v>
      </c>
      <c r="P17" s="102">
        <f t="shared" si="4"/>
        <v>29980174868</v>
      </c>
      <c r="Q17" s="90">
        <f t="shared" si="5"/>
        <v>0.24470556602614904</v>
      </c>
      <c r="R17" s="100">
        <v>23122865830</v>
      </c>
      <c r="S17" s="102">
        <v>3293048070</v>
      </c>
      <c r="T17" s="102">
        <f t="shared" si="6"/>
        <v>26415913900</v>
      </c>
      <c r="U17" s="90">
        <f t="shared" si="7"/>
        <v>0.21228255243654989</v>
      </c>
      <c r="V17" s="100">
        <v>26072677316</v>
      </c>
      <c r="W17" s="102">
        <v>6320197977</v>
      </c>
      <c r="X17" s="102">
        <f t="shared" si="8"/>
        <v>32392875293</v>
      </c>
      <c r="Y17" s="90">
        <f t="shared" si="9"/>
        <v>0.2603143799600624</v>
      </c>
      <c r="Z17" s="64">
        <f t="shared" si="10"/>
        <v>95424241620</v>
      </c>
      <c r="AA17" s="65">
        <f t="shared" si="11"/>
        <v>16577650021</v>
      </c>
      <c r="AB17" s="65">
        <f t="shared" si="12"/>
        <v>112001891641</v>
      </c>
      <c r="AC17" s="90">
        <f t="shared" si="13"/>
        <v>0.90006529871651952</v>
      </c>
      <c r="AD17" s="64">
        <v>24593866738</v>
      </c>
      <c r="AE17" s="65">
        <v>5240254102</v>
      </c>
      <c r="AF17" s="65">
        <f t="shared" si="14"/>
        <v>29834120840</v>
      </c>
      <c r="AG17" s="65">
        <v>112116589829</v>
      </c>
      <c r="AH17" s="65">
        <v>113817610713</v>
      </c>
      <c r="AI17" s="65">
        <v>102668354608</v>
      </c>
      <c r="AJ17" s="90">
        <f t="shared" si="15"/>
        <v>0.90204278551309847</v>
      </c>
      <c r="AK17" s="90">
        <f t="shared" si="16"/>
        <v>8.5766041731967446E-2</v>
      </c>
    </row>
    <row r="18" spans="1:37" s="7" customFormat="1" ht="13" x14ac:dyDescent="0.3">
      <c r="A18" s="34" t="s">
        <v>0</v>
      </c>
      <c r="B18" s="35" t="s">
        <v>616</v>
      </c>
      <c r="C18" s="34" t="s">
        <v>0</v>
      </c>
      <c r="D18" s="68">
        <f>SUM(D9:D17)</f>
        <v>618305692027</v>
      </c>
      <c r="E18" s="69">
        <f>SUM(E9:E17)</f>
        <v>78879394125</v>
      </c>
      <c r="F18" s="70">
        <f t="shared" si="0"/>
        <v>697185086152</v>
      </c>
      <c r="G18" s="68">
        <f>SUM(G9:G17)</f>
        <v>630766656406</v>
      </c>
      <c r="H18" s="69">
        <f>SUM(H9:H17)</f>
        <v>83929628626</v>
      </c>
      <c r="I18" s="70">
        <f t="shared" si="1"/>
        <v>714696285032</v>
      </c>
      <c r="J18" s="68">
        <f>SUM(J9:J17)</f>
        <v>139516826836</v>
      </c>
      <c r="K18" s="69">
        <f>SUM(K9:K17)</f>
        <v>5534566266</v>
      </c>
      <c r="L18" s="69">
        <f t="shared" si="2"/>
        <v>145051393102</v>
      </c>
      <c r="M18" s="91">
        <f t="shared" si="3"/>
        <v>0.20805292021174412</v>
      </c>
      <c r="N18" s="103">
        <f>SUM(N9:N17)</f>
        <v>142172598459</v>
      </c>
      <c r="O18" s="104">
        <f>SUM(O9:O17)</f>
        <v>22584653474</v>
      </c>
      <c r="P18" s="105">
        <f t="shared" si="4"/>
        <v>164757251933</v>
      </c>
      <c r="Q18" s="91">
        <f t="shared" si="5"/>
        <v>0.23631780886529133</v>
      </c>
      <c r="R18" s="103">
        <f>SUM(R9:R17)</f>
        <v>138172771409</v>
      </c>
      <c r="S18" s="105">
        <f>SUM(S9:S17)</f>
        <v>12915520145</v>
      </c>
      <c r="T18" s="105">
        <f t="shared" si="6"/>
        <v>151088291554</v>
      </c>
      <c r="U18" s="91">
        <f t="shared" si="7"/>
        <v>0.21140209445363933</v>
      </c>
      <c r="V18" s="103">
        <f>SUM(V9:V17)</f>
        <v>167426251944</v>
      </c>
      <c r="W18" s="105">
        <f>SUM(W9:W17)</f>
        <v>24295312007</v>
      </c>
      <c r="X18" s="105">
        <f t="shared" si="8"/>
        <v>191721563951</v>
      </c>
      <c r="Y18" s="91">
        <f t="shared" si="9"/>
        <v>0.26825599624099883</v>
      </c>
      <c r="Z18" s="68">
        <f t="shared" si="10"/>
        <v>587288448648</v>
      </c>
      <c r="AA18" s="69">
        <f t="shared" si="11"/>
        <v>65330051892</v>
      </c>
      <c r="AB18" s="69">
        <f t="shared" si="12"/>
        <v>652618500540</v>
      </c>
      <c r="AC18" s="91">
        <f t="shared" si="13"/>
        <v>0.9131410281652429</v>
      </c>
      <c r="AD18" s="68">
        <f>SUM(AD9:AD17)</f>
        <v>138738119536</v>
      </c>
      <c r="AE18" s="69">
        <f>SUM(AE9:AE17)</f>
        <v>-43260316848</v>
      </c>
      <c r="AF18" s="69">
        <f t="shared" si="14"/>
        <v>95477802688</v>
      </c>
      <c r="AG18" s="69">
        <f>SUM(AG9:AG17)</f>
        <v>649178825178</v>
      </c>
      <c r="AH18" s="69">
        <f>SUM(AH9:AH17)</f>
        <v>664614867321</v>
      </c>
      <c r="AI18" s="69">
        <f>SUM(AI9:AI17)</f>
        <v>594449503036</v>
      </c>
      <c r="AJ18" s="91">
        <f t="shared" si="15"/>
        <v>0.89442703175174221</v>
      </c>
      <c r="AK18" s="91">
        <f t="shared" si="16"/>
        <v>1.0080223732997187</v>
      </c>
    </row>
    <row r="19" spans="1:37" s="7" customFormat="1" ht="12.75" customHeight="1" x14ac:dyDescent="0.3">
      <c r="A19" s="36"/>
      <c r="B19" s="37"/>
      <c r="C19" s="38"/>
      <c r="D19" s="71"/>
      <c r="E19" s="72"/>
      <c r="F19" s="73"/>
      <c r="G19" s="71"/>
      <c r="H19" s="72"/>
      <c r="I19" s="73"/>
      <c r="J19" s="74"/>
      <c r="K19" s="72"/>
      <c r="L19" s="73"/>
      <c r="M19" s="92"/>
      <c r="N19" s="74"/>
      <c r="O19" s="73"/>
      <c r="P19" s="72"/>
      <c r="Q19" s="92"/>
      <c r="R19" s="74"/>
      <c r="S19" s="72"/>
      <c r="T19" s="72"/>
      <c r="U19" s="92"/>
      <c r="V19" s="74"/>
      <c r="W19" s="72"/>
      <c r="X19" s="72"/>
      <c r="Y19" s="92"/>
      <c r="Z19" s="74"/>
      <c r="AA19" s="72"/>
      <c r="AB19" s="73"/>
      <c r="AC19" s="92"/>
      <c r="AD19" s="74"/>
      <c r="AE19" s="72"/>
      <c r="AF19" s="72"/>
      <c r="AG19" s="72"/>
      <c r="AH19" s="72"/>
      <c r="AI19" s="72"/>
      <c r="AJ19" s="92"/>
      <c r="AK19" s="92"/>
    </row>
    <row r="20" spans="1:37" s="7" customFormat="1" ht="13" x14ac:dyDescent="0.3">
      <c r="B20" s="39"/>
      <c r="D20" s="75"/>
      <c r="E20" s="75"/>
      <c r="F20" s="75"/>
      <c r="G20" s="75"/>
      <c r="H20" s="75"/>
      <c r="I20" s="75"/>
      <c r="J20" s="75"/>
      <c r="K20" s="75"/>
      <c r="L20" s="75"/>
      <c r="M20" s="93"/>
      <c r="N20" s="75"/>
      <c r="O20" s="75"/>
      <c r="P20" s="75"/>
      <c r="Q20" s="93"/>
      <c r="R20" s="75"/>
      <c r="S20" s="75"/>
      <c r="T20" s="75"/>
      <c r="U20" s="93"/>
      <c r="V20" s="75"/>
      <c r="W20" s="75"/>
      <c r="X20" s="75"/>
      <c r="Y20" s="93"/>
      <c r="Z20" s="75"/>
      <c r="AA20" s="75"/>
      <c r="AB20" s="75"/>
      <c r="AC20" s="93"/>
      <c r="AD20" s="75"/>
      <c r="AE20" s="75"/>
      <c r="AF20" s="75"/>
      <c r="AG20" s="75"/>
      <c r="AH20" s="75"/>
      <c r="AI20" s="75"/>
      <c r="AJ20" s="93"/>
      <c r="AK20" s="93"/>
    </row>
    <row r="21" spans="1:37" x14ac:dyDescent="0.25">
      <c r="D21" s="76"/>
      <c r="E21" s="76"/>
      <c r="F21" s="76"/>
      <c r="G21" s="76"/>
      <c r="H21" s="76"/>
      <c r="I21" s="76"/>
      <c r="J21" s="76"/>
      <c r="K21" s="76"/>
      <c r="L21" s="76"/>
      <c r="M21" s="94"/>
      <c r="N21" s="76"/>
      <c r="O21" s="76"/>
      <c r="P21" s="76"/>
      <c r="Q21" s="94"/>
      <c r="R21" s="76"/>
      <c r="S21" s="76"/>
      <c r="T21" s="76"/>
      <c r="U21" s="94"/>
      <c r="V21" s="76"/>
      <c r="W21" s="76"/>
      <c r="X21" s="76"/>
      <c r="Y21" s="94"/>
      <c r="Z21" s="76"/>
      <c r="AA21" s="76"/>
      <c r="AB21" s="76"/>
      <c r="AC21" s="94"/>
      <c r="AD21" s="76"/>
      <c r="AE21" s="76"/>
      <c r="AF21" s="76"/>
      <c r="AG21" s="76"/>
      <c r="AH21" s="76"/>
      <c r="AI21" s="76"/>
      <c r="AJ21" s="94"/>
      <c r="AK21" s="94"/>
    </row>
    <row r="22" spans="1:37" x14ac:dyDescent="0.25">
      <c r="D22" s="76"/>
      <c r="E22" s="76"/>
      <c r="F22" s="76"/>
      <c r="G22" s="76"/>
      <c r="H22" s="76"/>
      <c r="I22" s="76"/>
      <c r="J22" s="76"/>
      <c r="K22" s="76"/>
      <c r="L22" s="76"/>
      <c r="M22" s="94"/>
      <c r="N22" s="76"/>
      <c r="O22" s="76"/>
      <c r="P22" s="76"/>
      <c r="Q22" s="94"/>
      <c r="R22" s="76"/>
      <c r="S22" s="76"/>
      <c r="T22" s="76"/>
      <c r="U22" s="94"/>
      <c r="V22" s="76"/>
      <c r="W22" s="76"/>
      <c r="X22" s="76"/>
      <c r="Y22" s="94"/>
      <c r="Z22" s="76"/>
      <c r="AA22" s="76"/>
      <c r="AB22" s="76"/>
      <c r="AC22" s="94"/>
      <c r="AD22" s="76"/>
      <c r="AE22" s="76"/>
      <c r="AF22" s="76"/>
      <c r="AG22" s="76"/>
      <c r="AH22" s="76"/>
      <c r="AI22" s="76"/>
      <c r="AJ22" s="94"/>
      <c r="AK22" s="94"/>
    </row>
    <row r="23" spans="1:37" x14ac:dyDescent="0.25">
      <c r="D23" s="76"/>
      <c r="E23" s="76"/>
      <c r="F23" s="76"/>
      <c r="G23" s="76"/>
      <c r="H23" s="76"/>
      <c r="I23" s="76"/>
      <c r="J23" s="76"/>
      <c r="K23" s="76"/>
      <c r="L23" s="76"/>
      <c r="M23" s="94"/>
      <c r="N23" s="76"/>
      <c r="O23" s="76"/>
      <c r="P23" s="76"/>
      <c r="Q23" s="94"/>
      <c r="R23" s="76"/>
      <c r="S23" s="76"/>
      <c r="T23" s="76"/>
      <c r="U23" s="94"/>
      <c r="V23" s="76"/>
      <c r="W23" s="76"/>
      <c r="X23" s="76"/>
      <c r="Y23" s="94"/>
      <c r="Z23" s="76"/>
      <c r="AA23" s="76"/>
      <c r="AB23" s="76"/>
      <c r="AC23" s="94"/>
      <c r="AD23" s="76"/>
      <c r="AE23" s="76"/>
      <c r="AF23" s="76"/>
      <c r="AG23" s="76"/>
      <c r="AH23" s="76"/>
      <c r="AI23" s="76"/>
      <c r="AJ23" s="94"/>
      <c r="AK23" s="94"/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1"/>
  <sheetViews>
    <sheetView showGridLines="0" view="pageBreakPreview" topLeftCell="J8" zoomScale="60" zoomScaleNormal="100" workbookViewId="0">
      <selection activeCell="AK18" sqref="AK18"/>
    </sheetView>
  </sheetViews>
  <sheetFormatPr defaultRowHeight="12.5" x14ac:dyDescent="0.25"/>
  <cols>
    <col min="1" max="1" width="4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0</v>
      </c>
    </row>
    <row r="2" spans="1:37" ht="15.7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6.5" customHeight="1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43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44</v>
      </c>
      <c r="C9" s="32" t="s">
        <v>45</v>
      </c>
      <c r="D9" s="64">
        <v>10949607478</v>
      </c>
      <c r="E9" s="65">
        <v>1159708535</v>
      </c>
      <c r="F9" s="66">
        <f>$D9       +$E9</f>
        <v>12109316013</v>
      </c>
      <c r="G9" s="64">
        <v>10919545679</v>
      </c>
      <c r="H9" s="65">
        <v>1549219884</v>
      </c>
      <c r="I9" s="67">
        <f>$G9       +$H9</f>
        <v>12468765563</v>
      </c>
      <c r="J9" s="64">
        <v>2986756274</v>
      </c>
      <c r="K9" s="65">
        <v>118909850</v>
      </c>
      <c r="L9" s="65">
        <f>$J9       +$K9</f>
        <v>3105666124</v>
      </c>
      <c r="M9" s="90">
        <f>IF(($F9       =0),0,($L9       /$F9       ))</f>
        <v>0.25646916148409216</v>
      </c>
      <c r="N9" s="100">
        <v>2974046940</v>
      </c>
      <c r="O9" s="101">
        <v>374188417</v>
      </c>
      <c r="P9" s="102">
        <f>$N9       +$O9</f>
        <v>3348235357</v>
      </c>
      <c r="Q9" s="90">
        <f>IF(($F9       =0),0,($P9       /$F9       ))</f>
        <v>0.27650078281923518</v>
      </c>
      <c r="R9" s="100">
        <v>2752320289</v>
      </c>
      <c r="S9" s="102">
        <v>167069144</v>
      </c>
      <c r="T9" s="102">
        <f>$R9       +$S9</f>
        <v>2919389433</v>
      </c>
      <c r="U9" s="90">
        <f>IF(($I9       =0),0,($T9       /$I9       ))</f>
        <v>0.23413620364016141</v>
      </c>
      <c r="V9" s="100">
        <v>2738327352</v>
      </c>
      <c r="W9" s="102">
        <v>223864855</v>
      </c>
      <c r="X9" s="102">
        <f>$V9       +$W9</f>
        <v>2962192207</v>
      </c>
      <c r="Y9" s="90">
        <f>IF(($I9       =0),0,($X9       /$I9       ))</f>
        <v>0.23756900328530139</v>
      </c>
      <c r="Z9" s="64">
        <f>$J9       +$N9       +$R9       +$V9</f>
        <v>11451450855</v>
      </c>
      <c r="AA9" s="65">
        <f>$K9       +$O9       +$S9       +$W9</f>
        <v>884032266</v>
      </c>
      <c r="AB9" s="65">
        <f>$Z9       +$AA9</f>
        <v>12335483121</v>
      </c>
      <c r="AC9" s="90">
        <f>IF(($I9       =0),0,($AB9       /$I9       ))</f>
        <v>0.98931069468532595</v>
      </c>
      <c r="AD9" s="64">
        <v>2750222096</v>
      </c>
      <c r="AE9" s="65">
        <v>312861551</v>
      </c>
      <c r="AF9" s="65">
        <f>$AD9       +$AE9</f>
        <v>3063083647</v>
      </c>
      <c r="AG9" s="65">
        <v>11358737149</v>
      </c>
      <c r="AH9" s="65">
        <v>11720752417</v>
      </c>
      <c r="AI9" s="65">
        <v>12103822617</v>
      </c>
      <c r="AJ9" s="90">
        <f>IF(($AH9       =0),0,($AI9       /$AH9       ))</f>
        <v>1.0326830724147358</v>
      </c>
      <c r="AK9" s="90">
        <f>IF(($AF9       =0),0,(($X9       /$AF9       )-1))</f>
        <v>-3.2937866420596595E-2</v>
      </c>
    </row>
    <row r="10" spans="1:37" s="7" customFormat="1" ht="13" x14ac:dyDescent="0.3">
      <c r="A10" s="23" t="s">
        <v>23</v>
      </c>
      <c r="B10" s="31" t="s">
        <v>46</v>
      </c>
      <c r="C10" s="32" t="s">
        <v>47</v>
      </c>
      <c r="D10" s="64">
        <v>71195347854</v>
      </c>
      <c r="E10" s="65">
        <v>12937677817</v>
      </c>
      <c r="F10" s="67">
        <f t="shared" ref="F10:F17" si="0">$D10      +$E10</f>
        <v>84133025671</v>
      </c>
      <c r="G10" s="64">
        <v>71355490886</v>
      </c>
      <c r="H10" s="65">
        <v>13558630132</v>
      </c>
      <c r="I10" s="67">
        <f t="shared" ref="I10:I17" si="1">$G10      +$H10</f>
        <v>84914121018</v>
      </c>
      <c r="J10" s="64">
        <v>14441357709</v>
      </c>
      <c r="K10" s="65">
        <v>1817080435</v>
      </c>
      <c r="L10" s="65">
        <f t="shared" ref="L10:L17" si="2">$J10      +$K10</f>
        <v>16258438144</v>
      </c>
      <c r="M10" s="90">
        <f t="shared" ref="M10:M17" si="3">IF(($F10      =0),0,($L10      /$F10      ))</f>
        <v>0.19324680188702825</v>
      </c>
      <c r="N10" s="100">
        <v>17751717319</v>
      </c>
      <c r="O10" s="101">
        <v>3272580207</v>
      </c>
      <c r="P10" s="102">
        <f t="shared" ref="P10:P17" si="4">$N10      +$O10</f>
        <v>21024297526</v>
      </c>
      <c r="Q10" s="90">
        <f t="shared" ref="Q10:Q17" si="5">IF(($F10      =0),0,($P10      /$F10      ))</f>
        <v>0.2498935151603244</v>
      </c>
      <c r="R10" s="100">
        <v>16111164508</v>
      </c>
      <c r="S10" s="102">
        <v>2414760312</v>
      </c>
      <c r="T10" s="102">
        <f t="shared" ref="T10:T17" si="6">$R10      +$S10</f>
        <v>18525924820</v>
      </c>
      <c r="U10" s="90">
        <f t="shared" ref="U10:U17" si="7">IF(($I10      =0),0,($T10      /$I10      ))</f>
        <v>0.21817248530515784</v>
      </c>
      <c r="V10" s="100">
        <v>17832816800</v>
      </c>
      <c r="W10" s="102">
        <v>4031009129</v>
      </c>
      <c r="X10" s="102">
        <f t="shared" ref="X10:X17" si="8">$V10      +$W10</f>
        <v>21863825929</v>
      </c>
      <c r="Y10" s="90">
        <f t="shared" ref="Y10:Y17" si="9">IF(($I10      =0),0,($X10      /$I10      ))</f>
        <v>0.25748162575180317</v>
      </c>
      <c r="Z10" s="64">
        <f t="shared" ref="Z10:Z17" si="10">$J10      +$N10      +$R10      +$V10</f>
        <v>66137056336</v>
      </c>
      <c r="AA10" s="65">
        <f t="shared" ref="AA10:AA17" si="11">$K10      +$O10      +$S10      +$W10</f>
        <v>11535430083</v>
      </c>
      <c r="AB10" s="65">
        <f t="shared" ref="AB10:AB17" si="12">$Z10      +$AA10</f>
        <v>77672486419</v>
      </c>
      <c r="AC10" s="90">
        <f t="shared" ref="AC10:AC17" si="13">IF(($I10      =0),0,($AB10      /$I10      ))</f>
        <v>0.91471813507361244</v>
      </c>
      <c r="AD10" s="64">
        <v>17362897442</v>
      </c>
      <c r="AE10" s="65">
        <v>3155748858</v>
      </c>
      <c r="AF10" s="65">
        <f t="shared" ref="AF10:AF17" si="14">$AD10      +$AE10</f>
        <v>20518646300</v>
      </c>
      <c r="AG10" s="65">
        <v>76327567348</v>
      </c>
      <c r="AH10" s="65">
        <v>76829017737</v>
      </c>
      <c r="AI10" s="65">
        <v>70611947580</v>
      </c>
      <c r="AJ10" s="90">
        <f t="shared" ref="AJ10:AJ17" si="15">IF(($AH10      =0),0,($AI10      /$AH10      ))</f>
        <v>0.91907914040652994</v>
      </c>
      <c r="AK10" s="90">
        <f t="shared" ref="AK10:AK17" si="16">IF(($AF10      =0),0,(($X10      /$AF10      )-1))</f>
        <v>6.5558887722529713E-2</v>
      </c>
    </row>
    <row r="11" spans="1:37" s="7" customFormat="1" ht="13" x14ac:dyDescent="0.3">
      <c r="A11" s="23" t="s">
        <v>23</v>
      </c>
      <c r="B11" s="31" t="s">
        <v>48</v>
      </c>
      <c r="C11" s="32" t="s">
        <v>49</v>
      </c>
      <c r="D11" s="64">
        <v>64847577641</v>
      </c>
      <c r="E11" s="65">
        <v>3197115099</v>
      </c>
      <c r="F11" s="67">
        <f t="shared" si="0"/>
        <v>68044692740</v>
      </c>
      <c r="G11" s="64">
        <v>65497411296</v>
      </c>
      <c r="H11" s="65">
        <v>3355376752</v>
      </c>
      <c r="I11" s="67">
        <f t="shared" si="1"/>
        <v>68852788048</v>
      </c>
      <c r="J11" s="64">
        <v>10430469606</v>
      </c>
      <c r="K11" s="65">
        <v>137679154</v>
      </c>
      <c r="L11" s="65">
        <f t="shared" si="2"/>
        <v>10568148760</v>
      </c>
      <c r="M11" s="90">
        <f t="shared" si="3"/>
        <v>0.15531187421745127</v>
      </c>
      <c r="N11" s="100">
        <v>15097615750</v>
      </c>
      <c r="O11" s="101">
        <v>1217581037</v>
      </c>
      <c r="P11" s="102">
        <f t="shared" si="4"/>
        <v>16315196787</v>
      </c>
      <c r="Q11" s="90">
        <f t="shared" si="5"/>
        <v>0.23977177543207759</v>
      </c>
      <c r="R11" s="100">
        <v>16033899411</v>
      </c>
      <c r="S11" s="102">
        <v>291204805</v>
      </c>
      <c r="T11" s="102">
        <f t="shared" si="6"/>
        <v>16325104216</v>
      </c>
      <c r="U11" s="90">
        <f t="shared" si="7"/>
        <v>0.23710157103034266</v>
      </c>
      <c r="V11" s="100">
        <v>17476315953</v>
      </c>
      <c r="W11" s="102">
        <v>830526541</v>
      </c>
      <c r="X11" s="102">
        <f t="shared" si="8"/>
        <v>18306842494</v>
      </c>
      <c r="Y11" s="90">
        <f t="shared" si="9"/>
        <v>0.26588382276165168</v>
      </c>
      <c r="Z11" s="64">
        <f t="shared" si="10"/>
        <v>59038300720</v>
      </c>
      <c r="AA11" s="65">
        <f t="shared" si="11"/>
        <v>2476991537</v>
      </c>
      <c r="AB11" s="65">
        <f t="shared" si="12"/>
        <v>61515292257</v>
      </c>
      <c r="AC11" s="90">
        <f t="shared" si="13"/>
        <v>0.89343211801554434</v>
      </c>
      <c r="AD11" s="64">
        <v>12809289210</v>
      </c>
      <c r="AE11" s="65">
        <v>124737680</v>
      </c>
      <c r="AF11" s="65">
        <f t="shared" si="14"/>
        <v>12934026890</v>
      </c>
      <c r="AG11" s="65">
        <v>62983689857</v>
      </c>
      <c r="AH11" s="65">
        <v>62462201676</v>
      </c>
      <c r="AI11" s="65">
        <v>55042328871</v>
      </c>
      <c r="AJ11" s="90">
        <f t="shared" si="15"/>
        <v>0.88121019423093827</v>
      </c>
      <c r="AK11" s="90">
        <f t="shared" si="16"/>
        <v>0.41540161078171378</v>
      </c>
    </row>
    <row r="12" spans="1:37" s="7" customFormat="1" ht="13" x14ac:dyDescent="0.3">
      <c r="A12" s="23" t="s">
        <v>23</v>
      </c>
      <c r="B12" s="31" t="s">
        <v>50</v>
      </c>
      <c r="C12" s="32" t="s">
        <v>51</v>
      </c>
      <c r="D12" s="64">
        <v>59740149640</v>
      </c>
      <c r="E12" s="65">
        <v>7296796000</v>
      </c>
      <c r="F12" s="67">
        <f t="shared" si="0"/>
        <v>67036945640</v>
      </c>
      <c r="G12" s="64">
        <v>60440656658</v>
      </c>
      <c r="H12" s="65">
        <v>7700746500</v>
      </c>
      <c r="I12" s="67">
        <f t="shared" si="1"/>
        <v>68141403158</v>
      </c>
      <c r="J12" s="64">
        <v>14711647323</v>
      </c>
      <c r="K12" s="65">
        <v>682501393</v>
      </c>
      <c r="L12" s="65">
        <f t="shared" si="2"/>
        <v>15394148716</v>
      </c>
      <c r="M12" s="90">
        <f t="shared" si="3"/>
        <v>0.22963678564159595</v>
      </c>
      <c r="N12" s="100">
        <v>13519658709</v>
      </c>
      <c r="O12" s="101">
        <v>976833193</v>
      </c>
      <c r="P12" s="102">
        <f t="shared" si="4"/>
        <v>14496491902</v>
      </c>
      <c r="Q12" s="90">
        <f t="shared" si="5"/>
        <v>0.21624630662394242</v>
      </c>
      <c r="R12" s="100">
        <v>12956515459</v>
      </c>
      <c r="S12" s="102">
        <v>1412676636</v>
      </c>
      <c r="T12" s="102">
        <f t="shared" si="6"/>
        <v>14369192095</v>
      </c>
      <c r="U12" s="90">
        <f t="shared" si="7"/>
        <v>0.21087314656086611</v>
      </c>
      <c r="V12" s="100">
        <v>12765579386</v>
      </c>
      <c r="W12" s="102">
        <v>2500359924</v>
      </c>
      <c r="X12" s="102">
        <f t="shared" si="8"/>
        <v>15265939310</v>
      </c>
      <c r="Y12" s="90">
        <f t="shared" si="9"/>
        <v>0.22403323974122968</v>
      </c>
      <c r="Z12" s="64">
        <f t="shared" si="10"/>
        <v>53953400877</v>
      </c>
      <c r="AA12" s="65">
        <f t="shared" si="11"/>
        <v>5572371146</v>
      </c>
      <c r="AB12" s="65">
        <f t="shared" si="12"/>
        <v>59525772023</v>
      </c>
      <c r="AC12" s="90">
        <f t="shared" si="13"/>
        <v>0.87356246370473367</v>
      </c>
      <c r="AD12" s="64">
        <v>8718929173</v>
      </c>
      <c r="AE12" s="65">
        <v>2275543374</v>
      </c>
      <c r="AF12" s="65">
        <f t="shared" si="14"/>
        <v>10994472547</v>
      </c>
      <c r="AG12" s="65">
        <v>63068964180</v>
      </c>
      <c r="AH12" s="65">
        <v>63892578338</v>
      </c>
      <c r="AI12" s="65">
        <v>53694467166</v>
      </c>
      <c r="AJ12" s="90">
        <f t="shared" si="15"/>
        <v>0.84038660768938334</v>
      </c>
      <c r="AK12" s="90">
        <f t="shared" si="16"/>
        <v>0.3885103850812317</v>
      </c>
    </row>
    <row r="13" spans="1:37" s="7" customFormat="1" ht="13" x14ac:dyDescent="0.3">
      <c r="A13" s="23" t="s">
        <v>23</v>
      </c>
      <c r="B13" s="31" t="s">
        <v>52</v>
      </c>
      <c r="C13" s="32" t="s">
        <v>53</v>
      </c>
      <c r="D13" s="64">
        <v>80714496132</v>
      </c>
      <c r="E13" s="65">
        <v>8700420163</v>
      </c>
      <c r="F13" s="67">
        <f t="shared" si="0"/>
        <v>89414916295</v>
      </c>
      <c r="G13" s="64">
        <v>81696484455</v>
      </c>
      <c r="H13" s="65">
        <v>8424388186</v>
      </c>
      <c r="I13" s="67">
        <f t="shared" si="1"/>
        <v>90120872641</v>
      </c>
      <c r="J13" s="64">
        <v>25266406542</v>
      </c>
      <c r="K13" s="65">
        <v>712504000</v>
      </c>
      <c r="L13" s="65">
        <f t="shared" si="2"/>
        <v>25978910542</v>
      </c>
      <c r="M13" s="90">
        <f t="shared" si="3"/>
        <v>0.29054336366305716</v>
      </c>
      <c r="N13" s="100">
        <v>22557825271</v>
      </c>
      <c r="O13" s="101">
        <v>1508931000</v>
      </c>
      <c r="P13" s="102">
        <f t="shared" si="4"/>
        <v>24066756271</v>
      </c>
      <c r="Q13" s="90">
        <f t="shared" si="5"/>
        <v>0.26915818152307314</v>
      </c>
      <c r="R13" s="100">
        <v>22880746136</v>
      </c>
      <c r="S13" s="102">
        <v>1196434000</v>
      </c>
      <c r="T13" s="102">
        <f t="shared" si="6"/>
        <v>24077180136</v>
      </c>
      <c r="U13" s="90">
        <f t="shared" si="7"/>
        <v>0.26716541274419725</v>
      </c>
      <c r="V13" s="100">
        <v>24058973547</v>
      </c>
      <c r="W13" s="102">
        <v>2685018000</v>
      </c>
      <c r="X13" s="102">
        <f t="shared" si="8"/>
        <v>26743991547</v>
      </c>
      <c r="Y13" s="90">
        <f t="shared" si="9"/>
        <v>0.29675690839718932</v>
      </c>
      <c r="Z13" s="64">
        <f t="shared" si="10"/>
        <v>94763951496</v>
      </c>
      <c r="AA13" s="65">
        <f t="shared" si="11"/>
        <v>6102887000</v>
      </c>
      <c r="AB13" s="65">
        <f t="shared" si="12"/>
        <v>100866838496</v>
      </c>
      <c r="AC13" s="90">
        <f t="shared" si="13"/>
        <v>1.1192394784924795</v>
      </c>
      <c r="AD13" s="64">
        <v>21448795751</v>
      </c>
      <c r="AE13" s="65">
        <v>4710411467</v>
      </c>
      <c r="AF13" s="65">
        <f t="shared" si="14"/>
        <v>26159207218</v>
      </c>
      <c r="AG13" s="65">
        <v>83124741895</v>
      </c>
      <c r="AH13" s="65">
        <v>82925034600</v>
      </c>
      <c r="AI13" s="65">
        <v>93191572380</v>
      </c>
      <c r="AJ13" s="90">
        <f t="shared" si="15"/>
        <v>1.1238050466849006</v>
      </c>
      <c r="AK13" s="90">
        <f t="shared" si="16"/>
        <v>2.235481848232812E-2</v>
      </c>
    </row>
    <row r="14" spans="1:37" s="7" customFormat="1" ht="13" x14ac:dyDescent="0.3">
      <c r="A14" s="23" t="s">
        <v>23</v>
      </c>
      <c r="B14" s="31" t="s">
        <v>54</v>
      </c>
      <c r="C14" s="32" t="s">
        <v>55</v>
      </c>
      <c r="D14" s="64">
        <v>11265466055</v>
      </c>
      <c r="E14" s="65">
        <v>1343987464</v>
      </c>
      <c r="F14" s="67">
        <f t="shared" si="0"/>
        <v>12609453519</v>
      </c>
      <c r="G14" s="64">
        <v>11461598816</v>
      </c>
      <c r="H14" s="65">
        <v>1417041824</v>
      </c>
      <c r="I14" s="67">
        <f t="shared" si="1"/>
        <v>12878640640</v>
      </c>
      <c r="J14" s="64">
        <v>5855300884</v>
      </c>
      <c r="K14" s="65">
        <v>104526439</v>
      </c>
      <c r="L14" s="65">
        <f t="shared" si="2"/>
        <v>5959827323</v>
      </c>
      <c r="M14" s="90">
        <f t="shared" si="3"/>
        <v>0.47264755082523574</v>
      </c>
      <c r="N14" s="100">
        <v>2718504162</v>
      </c>
      <c r="O14" s="101">
        <v>302537509</v>
      </c>
      <c r="P14" s="102">
        <f t="shared" si="4"/>
        <v>3021041671</v>
      </c>
      <c r="Q14" s="90">
        <f t="shared" si="5"/>
        <v>0.23958545597934727</v>
      </c>
      <c r="R14" s="100">
        <v>-307887902</v>
      </c>
      <c r="S14" s="102">
        <v>194404164</v>
      </c>
      <c r="T14" s="102">
        <f t="shared" si="6"/>
        <v>-113483738</v>
      </c>
      <c r="U14" s="90">
        <f t="shared" si="7"/>
        <v>-8.8117792220654741E-3</v>
      </c>
      <c r="V14" s="100">
        <v>2907086873</v>
      </c>
      <c r="W14" s="102">
        <v>331755757</v>
      </c>
      <c r="X14" s="102">
        <f t="shared" si="8"/>
        <v>3238842630</v>
      </c>
      <c r="Y14" s="90">
        <f t="shared" si="9"/>
        <v>0.25148947940518046</v>
      </c>
      <c r="Z14" s="64">
        <f t="shared" si="10"/>
        <v>11173004017</v>
      </c>
      <c r="AA14" s="65">
        <f t="shared" si="11"/>
        <v>933223869</v>
      </c>
      <c r="AB14" s="65">
        <f t="shared" si="12"/>
        <v>12106227886</v>
      </c>
      <c r="AC14" s="90">
        <f t="shared" si="13"/>
        <v>0.94002373576595111</v>
      </c>
      <c r="AD14" s="64">
        <v>2115651060</v>
      </c>
      <c r="AE14" s="65">
        <v>248337271</v>
      </c>
      <c r="AF14" s="65">
        <f t="shared" si="14"/>
        <v>2363988331</v>
      </c>
      <c r="AG14" s="65">
        <v>11085434548</v>
      </c>
      <c r="AH14" s="65">
        <v>11727683806</v>
      </c>
      <c r="AI14" s="65">
        <v>11649503024</v>
      </c>
      <c r="AJ14" s="90">
        <f t="shared" si="15"/>
        <v>0.99333365536679952</v>
      </c>
      <c r="AK14" s="90">
        <f t="shared" si="16"/>
        <v>0.37007555728074371</v>
      </c>
    </row>
    <row r="15" spans="1:37" s="7" customFormat="1" ht="13" x14ac:dyDescent="0.3">
      <c r="A15" s="23" t="s">
        <v>23</v>
      </c>
      <c r="B15" s="31" t="s">
        <v>56</v>
      </c>
      <c r="C15" s="32" t="s">
        <v>57</v>
      </c>
      <c r="D15" s="64">
        <v>19524987890</v>
      </c>
      <c r="E15" s="65">
        <v>2150127530</v>
      </c>
      <c r="F15" s="67">
        <f t="shared" si="0"/>
        <v>21675115420</v>
      </c>
      <c r="G15" s="64">
        <v>19104050800</v>
      </c>
      <c r="H15" s="65">
        <v>2115186310</v>
      </c>
      <c r="I15" s="67">
        <f t="shared" si="1"/>
        <v>21219237110</v>
      </c>
      <c r="J15" s="64">
        <v>2423189497</v>
      </c>
      <c r="K15" s="65">
        <v>84255285</v>
      </c>
      <c r="L15" s="65">
        <f t="shared" si="2"/>
        <v>2507444782</v>
      </c>
      <c r="M15" s="90">
        <f t="shared" si="3"/>
        <v>0.11568311095064979</v>
      </c>
      <c r="N15" s="100">
        <v>0</v>
      </c>
      <c r="O15" s="101">
        <v>0</v>
      </c>
      <c r="P15" s="102">
        <f t="shared" si="4"/>
        <v>0</v>
      </c>
      <c r="Q15" s="90">
        <f t="shared" si="5"/>
        <v>0</v>
      </c>
      <c r="R15" s="100">
        <v>0</v>
      </c>
      <c r="S15" s="102">
        <v>0</v>
      </c>
      <c r="T15" s="102">
        <f t="shared" si="6"/>
        <v>0</v>
      </c>
      <c r="U15" s="90">
        <f t="shared" si="7"/>
        <v>0</v>
      </c>
      <c r="V15" s="100">
        <v>11005730034</v>
      </c>
      <c r="W15" s="102">
        <v>925069823</v>
      </c>
      <c r="X15" s="102">
        <f t="shared" si="8"/>
        <v>11930799857</v>
      </c>
      <c r="Y15" s="90">
        <f t="shared" si="9"/>
        <v>0.56226337427453343</v>
      </c>
      <c r="Z15" s="64">
        <f t="shared" si="10"/>
        <v>13428919531</v>
      </c>
      <c r="AA15" s="65">
        <f t="shared" si="11"/>
        <v>1009325108</v>
      </c>
      <c r="AB15" s="65">
        <f t="shared" si="12"/>
        <v>14438244639</v>
      </c>
      <c r="AC15" s="90">
        <f t="shared" si="13"/>
        <v>0.68043184418706937</v>
      </c>
      <c r="AD15" s="64">
        <v>3314401880</v>
      </c>
      <c r="AE15" s="65">
        <v>401401530</v>
      </c>
      <c r="AF15" s="65">
        <f t="shared" si="14"/>
        <v>3715803410</v>
      </c>
      <c r="AG15" s="65">
        <v>20073615180</v>
      </c>
      <c r="AH15" s="65">
        <v>19958712595</v>
      </c>
      <c r="AI15" s="65">
        <v>14630787903</v>
      </c>
      <c r="AJ15" s="90">
        <f t="shared" si="15"/>
        <v>0.73305268730936402</v>
      </c>
      <c r="AK15" s="90">
        <f t="shared" si="16"/>
        <v>2.2108264460094245</v>
      </c>
    </row>
    <row r="16" spans="1:37" s="7" customFormat="1" ht="13" x14ac:dyDescent="0.3">
      <c r="A16" s="23" t="s">
        <v>23</v>
      </c>
      <c r="B16" s="31" t="s">
        <v>58</v>
      </c>
      <c r="C16" s="32" t="s">
        <v>59</v>
      </c>
      <c r="D16" s="64">
        <v>52057408967</v>
      </c>
      <c r="E16" s="65">
        <v>2459328252</v>
      </c>
      <c r="F16" s="67">
        <f t="shared" si="0"/>
        <v>54516737219</v>
      </c>
      <c r="G16" s="64">
        <v>52453463928</v>
      </c>
      <c r="H16" s="65">
        <v>2768835586</v>
      </c>
      <c r="I16" s="67">
        <f t="shared" si="1"/>
        <v>55222299514</v>
      </c>
      <c r="J16" s="64">
        <v>11859089391</v>
      </c>
      <c r="K16" s="65">
        <v>443827692</v>
      </c>
      <c r="L16" s="65">
        <f t="shared" si="2"/>
        <v>12302917083</v>
      </c>
      <c r="M16" s="90">
        <f t="shared" si="3"/>
        <v>0.22567229277823006</v>
      </c>
      <c r="N16" s="100">
        <v>11461689856</v>
      </c>
      <c r="O16" s="101">
        <v>682066901</v>
      </c>
      <c r="P16" s="102">
        <f t="shared" si="4"/>
        <v>12143756757</v>
      </c>
      <c r="Q16" s="90">
        <f t="shared" si="5"/>
        <v>0.22275281640970429</v>
      </c>
      <c r="R16" s="100">
        <v>13220669122</v>
      </c>
      <c r="S16" s="102">
        <v>309798001</v>
      </c>
      <c r="T16" s="102">
        <f t="shared" si="6"/>
        <v>13530467123</v>
      </c>
      <c r="U16" s="90">
        <f t="shared" si="7"/>
        <v>0.24501817639031395</v>
      </c>
      <c r="V16" s="100">
        <v>14193523029</v>
      </c>
      <c r="W16" s="102">
        <v>834262489</v>
      </c>
      <c r="X16" s="102">
        <f t="shared" si="8"/>
        <v>15027785518</v>
      </c>
      <c r="Y16" s="90">
        <f t="shared" si="9"/>
        <v>0.27213255605536935</v>
      </c>
      <c r="Z16" s="64">
        <f t="shared" si="10"/>
        <v>50734971398</v>
      </c>
      <c r="AA16" s="65">
        <f t="shared" si="11"/>
        <v>2269955083</v>
      </c>
      <c r="AB16" s="65">
        <f t="shared" si="12"/>
        <v>53004926481</v>
      </c>
      <c r="AC16" s="90">
        <f t="shared" si="13"/>
        <v>0.95984641978847962</v>
      </c>
      <c r="AD16" s="64">
        <v>12626063827</v>
      </c>
      <c r="AE16" s="65">
        <v>-66997036975</v>
      </c>
      <c r="AF16" s="65">
        <f t="shared" si="14"/>
        <v>-54370973148</v>
      </c>
      <c r="AG16" s="65">
        <v>50596841855</v>
      </c>
      <c r="AH16" s="65">
        <v>51234632394</v>
      </c>
      <c r="AI16" s="65">
        <v>49515174297</v>
      </c>
      <c r="AJ16" s="90">
        <f t="shared" si="15"/>
        <v>0.96643953480963474</v>
      </c>
      <c r="AK16" s="90">
        <f t="shared" si="16"/>
        <v>-1.2763935358871314</v>
      </c>
    </row>
    <row r="17" spans="1:37" s="7" customFormat="1" ht="13" x14ac:dyDescent="0.3">
      <c r="A17" s="23" t="s">
        <v>0</v>
      </c>
      <c r="B17" s="40" t="s">
        <v>100</v>
      </c>
      <c r="C17" s="32" t="s">
        <v>0</v>
      </c>
      <c r="D17" s="68">
        <f>SUM(D9:D16)</f>
        <v>370295041657</v>
      </c>
      <c r="E17" s="69">
        <f>SUM(E9:E16)</f>
        <v>39245160860</v>
      </c>
      <c r="F17" s="70">
        <f t="shared" si="0"/>
        <v>409540202517</v>
      </c>
      <c r="G17" s="68">
        <f>SUM(G9:G16)</f>
        <v>372928702518</v>
      </c>
      <c r="H17" s="69">
        <f>SUM(H9:H16)</f>
        <v>40889425174</v>
      </c>
      <c r="I17" s="70">
        <f t="shared" si="1"/>
        <v>413818127692</v>
      </c>
      <c r="J17" s="68">
        <f>SUM(J9:J16)</f>
        <v>87974217226</v>
      </c>
      <c r="K17" s="69">
        <f>SUM(K9:K16)</f>
        <v>4101284248</v>
      </c>
      <c r="L17" s="69">
        <f t="shared" si="2"/>
        <v>92075501474</v>
      </c>
      <c r="M17" s="91">
        <f t="shared" si="3"/>
        <v>0.22482652718368462</v>
      </c>
      <c r="N17" s="106">
        <f>SUM(N9:N16)</f>
        <v>86081058007</v>
      </c>
      <c r="O17" s="107">
        <f>SUM(O9:O16)</f>
        <v>8334718264</v>
      </c>
      <c r="P17" s="108">
        <f t="shared" si="4"/>
        <v>94415776271</v>
      </c>
      <c r="Q17" s="91">
        <f t="shared" si="5"/>
        <v>0.230540922944142</v>
      </c>
      <c r="R17" s="106">
        <f>SUM(R9:R16)</f>
        <v>83647427023</v>
      </c>
      <c r="S17" s="108">
        <f>SUM(S9:S16)</f>
        <v>5986347062</v>
      </c>
      <c r="T17" s="108">
        <f t="shared" si="6"/>
        <v>89633774085</v>
      </c>
      <c r="U17" s="91">
        <f t="shared" si="7"/>
        <v>0.21660185498619183</v>
      </c>
      <c r="V17" s="106">
        <f>SUM(V9:V16)</f>
        <v>102978352974</v>
      </c>
      <c r="W17" s="108">
        <f>SUM(W9:W16)</f>
        <v>12361866518</v>
      </c>
      <c r="X17" s="108">
        <f t="shared" si="8"/>
        <v>115340219492</v>
      </c>
      <c r="Y17" s="91">
        <f t="shared" si="9"/>
        <v>0.27872200798764035</v>
      </c>
      <c r="Z17" s="68">
        <f t="shared" si="10"/>
        <v>360681055230</v>
      </c>
      <c r="AA17" s="69">
        <f t="shared" si="11"/>
        <v>30784216092</v>
      </c>
      <c r="AB17" s="69">
        <f t="shared" si="12"/>
        <v>391465271322</v>
      </c>
      <c r="AC17" s="91">
        <f t="shared" si="13"/>
        <v>0.94598386374548349</v>
      </c>
      <c r="AD17" s="68">
        <f>SUM(AD9:AD16)</f>
        <v>81146250439</v>
      </c>
      <c r="AE17" s="69">
        <f>SUM(AE9:AE16)</f>
        <v>-55767995244</v>
      </c>
      <c r="AF17" s="69">
        <f t="shared" si="14"/>
        <v>25378255195</v>
      </c>
      <c r="AG17" s="69">
        <f>SUM(AG9:AG16)</f>
        <v>378619592012</v>
      </c>
      <c r="AH17" s="69">
        <f>SUM(AH9:AH16)</f>
        <v>380750613563</v>
      </c>
      <c r="AI17" s="69">
        <f>SUM(AI9:AI16)</f>
        <v>360439603838</v>
      </c>
      <c r="AJ17" s="91">
        <f t="shared" si="15"/>
        <v>0.94665534604151258</v>
      </c>
      <c r="AK17" s="91">
        <f t="shared" si="16"/>
        <v>3.5448443403912266</v>
      </c>
    </row>
    <row r="18" spans="1:37" s="7" customFormat="1" ht="13" x14ac:dyDescent="0.3">
      <c r="A18" s="36"/>
      <c r="B18" s="41"/>
      <c r="C18" s="42"/>
      <c r="D18" s="86"/>
      <c r="E18" s="87"/>
      <c r="F18" s="88"/>
      <c r="G18" s="86"/>
      <c r="H18" s="87"/>
      <c r="I18" s="88"/>
      <c r="J18" s="86"/>
      <c r="K18" s="87"/>
      <c r="L18" s="87"/>
      <c r="M18" s="98"/>
      <c r="N18" s="109"/>
      <c r="O18" s="110"/>
      <c r="P18" s="111"/>
      <c r="Q18" s="98"/>
      <c r="R18" s="109"/>
      <c r="S18" s="111"/>
      <c r="T18" s="111"/>
      <c r="U18" s="98"/>
      <c r="V18" s="109"/>
      <c r="W18" s="111"/>
      <c r="X18" s="111"/>
      <c r="Y18" s="98"/>
      <c r="Z18" s="86"/>
      <c r="AA18" s="87"/>
      <c r="AB18" s="87"/>
      <c r="AC18" s="98"/>
      <c r="AD18" s="86"/>
      <c r="AE18" s="87"/>
      <c r="AF18" s="87"/>
      <c r="AG18" s="87"/>
      <c r="AH18" s="87"/>
      <c r="AI18" s="87"/>
      <c r="AJ18" s="98"/>
      <c r="AK18" s="98"/>
    </row>
    <row r="19" spans="1:37" ht="13" x14ac:dyDescent="0.3">
      <c r="A19" s="43"/>
      <c r="B19" s="44"/>
      <c r="C19" s="45"/>
      <c r="D19" s="89"/>
      <c r="E19" s="89"/>
      <c r="F19" s="89"/>
      <c r="G19" s="89"/>
      <c r="H19" s="89"/>
      <c r="I19" s="89"/>
      <c r="J19" s="89"/>
      <c r="K19" s="89"/>
      <c r="L19" s="89"/>
      <c r="M19" s="99"/>
      <c r="N19" s="112"/>
      <c r="O19" s="112"/>
      <c r="P19" s="112"/>
      <c r="Q19" s="113"/>
      <c r="R19" s="112"/>
      <c r="S19" s="112"/>
      <c r="T19" s="112"/>
      <c r="U19" s="113"/>
      <c r="V19" s="112"/>
      <c r="W19" s="112"/>
      <c r="X19" s="112"/>
      <c r="Y19" s="113"/>
      <c r="Z19" s="89"/>
      <c r="AA19" s="89"/>
      <c r="AB19" s="89"/>
      <c r="AC19" s="99"/>
      <c r="AD19" s="89"/>
      <c r="AE19" s="89"/>
      <c r="AF19" s="89"/>
      <c r="AG19" s="89"/>
      <c r="AH19" s="89"/>
      <c r="AI19" s="89"/>
      <c r="AJ19" s="99"/>
      <c r="AK19" s="99"/>
    </row>
    <row r="20" spans="1:37" x14ac:dyDescent="0.25">
      <c r="D20" s="76"/>
      <c r="E20" s="76"/>
      <c r="F20" s="76"/>
      <c r="G20" s="76"/>
      <c r="H20" s="76"/>
      <c r="I20" s="76"/>
      <c r="J20" s="76"/>
      <c r="K20" s="76"/>
      <c r="L20" s="76"/>
      <c r="M20" s="94"/>
      <c r="N20" s="76"/>
      <c r="O20" s="76"/>
      <c r="P20" s="76"/>
      <c r="Q20" s="94"/>
      <c r="R20" s="76"/>
      <c r="S20" s="76"/>
      <c r="T20" s="76"/>
      <c r="U20" s="94"/>
      <c r="V20" s="76"/>
      <c r="W20" s="76"/>
      <c r="X20" s="76"/>
      <c r="Y20" s="94"/>
      <c r="Z20" s="76"/>
      <c r="AA20" s="76"/>
      <c r="AB20" s="76"/>
      <c r="AC20" s="94"/>
      <c r="AD20" s="76"/>
      <c r="AE20" s="76"/>
      <c r="AF20" s="76"/>
      <c r="AG20" s="76"/>
      <c r="AH20" s="76"/>
      <c r="AI20" s="76"/>
      <c r="AJ20" s="94"/>
      <c r="AK20" s="94"/>
    </row>
    <row r="21" spans="1:37" x14ac:dyDescent="0.25">
      <c r="D21" s="76"/>
      <c r="E21" s="76"/>
      <c r="F21" s="76"/>
      <c r="G21" s="76"/>
      <c r="H21" s="76"/>
      <c r="I21" s="76"/>
      <c r="J21" s="76"/>
      <c r="K21" s="76"/>
      <c r="L21" s="76"/>
      <c r="M21" s="94"/>
      <c r="N21" s="76"/>
      <c r="O21" s="76"/>
      <c r="P21" s="76"/>
      <c r="Q21" s="94"/>
      <c r="R21" s="76"/>
      <c r="S21" s="76"/>
      <c r="T21" s="76"/>
      <c r="U21" s="94"/>
      <c r="V21" s="76"/>
      <c r="W21" s="76"/>
      <c r="X21" s="76"/>
      <c r="Y21" s="94"/>
      <c r="Z21" s="76"/>
      <c r="AA21" s="76"/>
      <c r="AB21" s="76"/>
      <c r="AC21" s="94"/>
      <c r="AD21" s="76"/>
      <c r="AE21" s="76"/>
      <c r="AF21" s="76"/>
      <c r="AG21" s="76"/>
      <c r="AH21" s="76"/>
      <c r="AI21" s="76"/>
      <c r="AJ21" s="94"/>
      <c r="AK21" s="94"/>
    </row>
    <row r="22" spans="1:37" x14ac:dyDescent="0.25">
      <c r="D22" s="76"/>
      <c r="E22" s="76"/>
      <c r="F22" s="76"/>
      <c r="G22" s="76"/>
      <c r="H22" s="76"/>
      <c r="I22" s="76"/>
      <c r="J22" s="76"/>
      <c r="K22" s="76"/>
      <c r="L22" s="76"/>
      <c r="M22" s="94"/>
      <c r="N22" s="76"/>
      <c r="O22" s="76"/>
      <c r="P22" s="76"/>
      <c r="Q22" s="94"/>
      <c r="R22" s="76"/>
      <c r="S22" s="76"/>
      <c r="T22" s="76"/>
      <c r="U22" s="94"/>
      <c r="V22" s="76"/>
      <c r="W22" s="76"/>
      <c r="X22" s="76"/>
      <c r="Y22" s="94"/>
      <c r="Z22" s="76"/>
      <c r="AA22" s="76"/>
      <c r="AB22" s="76"/>
      <c r="AC22" s="94"/>
      <c r="AD22" s="76"/>
      <c r="AE22" s="76"/>
      <c r="AF22" s="76"/>
      <c r="AG22" s="76"/>
      <c r="AH22" s="76"/>
      <c r="AI22" s="76"/>
      <c r="AJ22" s="94"/>
      <c r="AK22" s="94"/>
    </row>
    <row r="23" spans="1:37" x14ac:dyDescent="0.25">
      <c r="D23" s="76"/>
      <c r="E23" s="76"/>
      <c r="F23" s="76"/>
      <c r="G23" s="76"/>
      <c r="H23" s="76"/>
      <c r="I23" s="76"/>
      <c r="J23" s="76"/>
      <c r="K23" s="76"/>
      <c r="L23" s="76"/>
      <c r="M23" s="94"/>
      <c r="N23" s="76"/>
      <c r="O23" s="76"/>
      <c r="P23" s="76"/>
      <c r="Q23" s="94"/>
      <c r="R23" s="76"/>
      <c r="S23" s="76"/>
      <c r="T23" s="76"/>
      <c r="U23" s="94"/>
      <c r="V23" s="76"/>
      <c r="W23" s="76"/>
      <c r="X23" s="76"/>
      <c r="Y23" s="94"/>
      <c r="Z23" s="76"/>
      <c r="AA23" s="76"/>
      <c r="AB23" s="76"/>
      <c r="AC23" s="94"/>
      <c r="AD23" s="76"/>
      <c r="AE23" s="76"/>
      <c r="AF23" s="76"/>
      <c r="AG23" s="76"/>
      <c r="AH23" s="76"/>
      <c r="AI23" s="76"/>
      <c r="AJ23" s="94"/>
      <c r="AK23" s="94"/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1"/>
  <sheetViews>
    <sheetView showGridLines="0" view="pageBreakPreview" topLeftCell="J15" zoomScale="60" zoomScaleNormal="100" workbookViewId="0">
      <selection activeCell="AE36" sqref="AE36"/>
    </sheetView>
  </sheetViews>
  <sheetFormatPr defaultRowHeight="12.5" x14ac:dyDescent="0.25"/>
  <cols>
    <col min="1" max="1" width="1.54296875" customWidth="1"/>
    <col min="2" max="2" width="20.7265625" customWidth="1"/>
    <col min="3" max="3" width="6.7265625" customWidth="1"/>
    <col min="4" max="12" width="10.7265625" customWidth="1"/>
    <col min="13" max="13" width="11.7265625" customWidth="1"/>
    <col min="14" max="16" width="10.7265625" customWidth="1"/>
    <col min="17" max="17" width="11.7265625" customWidth="1"/>
    <col min="18" max="28" width="10.7265625" customWidth="1"/>
    <col min="29" max="29" width="11.7265625" customWidth="1"/>
    <col min="30" max="32" width="10.7265625" customWidth="1"/>
    <col min="33" max="35" width="10.7265625" hidden="1" customWidth="1"/>
    <col min="36" max="36" width="11.7265625" customWidth="1"/>
    <col min="37" max="37" width="10.7265625" customWidth="1"/>
  </cols>
  <sheetData>
    <row r="1" spans="1:37" ht="14" x14ac:dyDescent="0.3">
      <c r="A1" s="1" t="s">
        <v>0</v>
      </c>
    </row>
    <row r="2" spans="1:37" ht="15.7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s="7" customFormat="1" ht="16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s="7" customFormat="1" ht="81.7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s="7" customFormat="1" ht="13" x14ac:dyDescent="0.3">
      <c r="A6" s="3" t="s">
        <v>0</v>
      </c>
      <c r="B6" s="18"/>
      <c r="C6" s="19"/>
      <c r="D6" s="20"/>
      <c r="E6" s="21"/>
      <c r="F6" s="22"/>
      <c r="G6" s="23"/>
      <c r="H6" s="21"/>
      <c r="I6" s="24"/>
      <c r="J6" s="23"/>
      <c r="K6" s="21"/>
      <c r="L6" s="21"/>
      <c r="M6" s="22"/>
      <c r="N6" s="20"/>
      <c r="O6" s="25"/>
      <c r="P6" s="21"/>
      <c r="Q6" s="22"/>
      <c r="R6" s="20"/>
      <c r="S6" s="21"/>
      <c r="T6" s="21"/>
      <c r="U6" s="22"/>
      <c r="V6" s="20"/>
      <c r="W6" s="21"/>
      <c r="X6" s="21"/>
      <c r="Y6" s="22"/>
      <c r="Z6" s="23"/>
      <c r="AA6" s="21"/>
      <c r="AB6" s="21"/>
      <c r="AC6" s="22"/>
      <c r="AD6" s="23"/>
      <c r="AE6" s="21"/>
      <c r="AF6" s="21"/>
      <c r="AG6" s="21"/>
      <c r="AH6" s="21"/>
      <c r="AI6" s="21"/>
      <c r="AJ6" s="22"/>
      <c r="AK6" s="22"/>
    </row>
    <row r="7" spans="1:37" s="7" customFormat="1" ht="13" x14ac:dyDescent="0.3">
      <c r="A7" s="26" t="s">
        <v>0</v>
      </c>
      <c r="B7" s="27" t="s">
        <v>60</v>
      </c>
      <c r="C7" s="19"/>
      <c r="D7" s="28"/>
      <c r="E7" s="29"/>
      <c r="F7" s="30"/>
      <c r="G7" s="23"/>
      <c r="H7" s="29"/>
      <c r="I7" s="24"/>
      <c r="J7" s="23"/>
      <c r="K7" s="29"/>
      <c r="L7" s="29"/>
      <c r="M7" s="30"/>
      <c r="N7" s="28"/>
      <c r="P7" s="29"/>
      <c r="Q7" s="30"/>
      <c r="R7" s="28"/>
      <c r="S7" s="29"/>
      <c r="T7" s="29"/>
      <c r="U7" s="30"/>
      <c r="V7" s="28"/>
      <c r="W7" s="29"/>
      <c r="X7" s="29"/>
      <c r="Y7" s="30"/>
      <c r="Z7" s="23"/>
      <c r="AA7" s="29"/>
      <c r="AB7" s="29"/>
      <c r="AC7" s="30"/>
      <c r="AD7" s="23"/>
      <c r="AE7" s="29"/>
      <c r="AF7" s="29"/>
      <c r="AG7" s="29"/>
      <c r="AH7" s="29"/>
      <c r="AI7" s="29"/>
      <c r="AJ7" s="30"/>
      <c r="AK7" s="30"/>
    </row>
    <row r="8" spans="1:37" s="7" customFormat="1" ht="13" x14ac:dyDescent="0.3">
      <c r="A8" s="26" t="s">
        <v>0</v>
      </c>
      <c r="B8" s="24"/>
      <c r="C8" s="19"/>
      <c r="D8" s="28"/>
      <c r="E8" s="29"/>
      <c r="F8" s="30"/>
      <c r="G8" s="23"/>
      <c r="H8" s="29"/>
      <c r="I8" s="24"/>
      <c r="J8" s="23"/>
      <c r="K8" s="29"/>
      <c r="L8" s="29"/>
      <c r="M8" s="30"/>
      <c r="N8" s="28"/>
      <c r="P8" s="29"/>
      <c r="Q8" s="30"/>
      <c r="R8" s="28"/>
      <c r="S8" s="29"/>
      <c r="T8" s="29"/>
      <c r="U8" s="30"/>
      <c r="V8" s="28"/>
      <c r="W8" s="29"/>
      <c r="X8" s="29"/>
      <c r="Y8" s="30"/>
      <c r="Z8" s="23"/>
      <c r="AA8" s="29"/>
      <c r="AB8" s="29"/>
      <c r="AC8" s="30"/>
      <c r="AD8" s="23"/>
      <c r="AE8" s="29"/>
      <c r="AF8" s="29"/>
      <c r="AG8" s="29"/>
      <c r="AH8" s="29"/>
      <c r="AI8" s="29"/>
      <c r="AJ8" s="30"/>
      <c r="AK8" s="30"/>
    </row>
    <row r="9" spans="1:37" s="7" customFormat="1" ht="13" x14ac:dyDescent="0.3">
      <c r="A9" s="23" t="s">
        <v>23</v>
      </c>
      <c r="B9" s="31" t="s">
        <v>61</v>
      </c>
      <c r="C9" s="32" t="s">
        <v>62</v>
      </c>
      <c r="D9" s="64">
        <v>4523421464</v>
      </c>
      <c r="E9" s="65">
        <v>140263000</v>
      </c>
      <c r="F9" s="66">
        <f>$D9       +$E9</f>
        <v>4663684464</v>
      </c>
      <c r="G9" s="64">
        <v>4403761739</v>
      </c>
      <c r="H9" s="65">
        <v>188200408</v>
      </c>
      <c r="I9" s="67">
        <f>$G9       +$H9</f>
        <v>4591962147</v>
      </c>
      <c r="J9" s="64">
        <v>351437969</v>
      </c>
      <c r="K9" s="65">
        <v>59013224</v>
      </c>
      <c r="L9" s="65">
        <f>$J9       +$K9</f>
        <v>410451193</v>
      </c>
      <c r="M9" s="90">
        <f>IF(($F9       =0),0,($L9       /$F9       ))</f>
        <v>8.8010069327880663E-2</v>
      </c>
      <c r="N9" s="100">
        <v>551595301</v>
      </c>
      <c r="O9" s="101">
        <v>38642292</v>
      </c>
      <c r="P9" s="102">
        <f>$N9       +$O9</f>
        <v>590237593</v>
      </c>
      <c r="Q9" s="90">
        <f>IF(($F9       =0),0,($P9       /$F9       ))</f>
        <v>0.1265603617818</v>
      </c>
      <c r="R9" s="100">
        <v>570768276</v>
      </c>
      <c r="S9" s="102">
        <v>35793836</v>
      </c>
      <c r="T9" s="102">
        <f>$R9       +$S9</f>
        <v>606562112</v>
      </c>
      <c r="U9" s="90">
        <f>IF(($I9       =0),0,($T9       /$I9       ))</f>
        <v>0.1320921411332357</v>
      </c>
      <c r="V9" s="100">
        <v>1613898500</v>
      </c>
      <c r="W9" s="102">
        <v>34034561</v>
      </c>
      <c r="X9" s="102">
        <f>$V9       +$W9</f>
        <v>1647933061</v>
      </c>
      <c r="Y9" s="90">
        <f>IF(($I9       =0),0,($X9       /$I9       ))</f>
        <v>0.35887339839606913</v>
      </c>
      <c r="Z9" s="64">
        <f>$J9       +$N9       +$R9       +$V9</f>
        <v>3087700046</v>
      </c>
      <c r="AA9" s="65">
        <f>$K9       +$O9       +$S9       +$W9</f>
        <v>167483913</v>
      </c>
      <c r="AB9" s="65">
        <f>$Z9       +$AA9</f>
        <v>3255183959</v>
      </c>
      <c r="AC9" s="90">
        <f>IF(($I9       =0),0,($AB9       /$I9       ))</f>
        <v>0.70888736770765026</v>
      </c>
      <c r="AD9" s="64">
        <v>1818584748</v>
      </c>
      <c r="AE9" s="65">
        <v>45983844</v>
      </c>
      <c r="AF9" s="65">
        <f>$AD9       +$AE9</f>
        <v>1864568592</v>
      </c>
      <c r="AG9" s="65">
        <v>3623886595</v>
      </c>
      <c r="AH9" s="65">
        <v>4306957518</v>
      </c>
      <c r="AI9" s="65">
        <v>3647156369</v>
      </c>
      <c r="AJ9" s="90">
        <f>IF(($AH9       =0),0,($AI9       /$AH9       ))</f>
        <v>0.84680574483437476</v>
      </c>
      <c r="AK9" s="90">
        <f>IF(($AF9       =0),0,(($X9       /$AF9       )-1))</f>
        <v>-0.1161853374177183</v>
      </c>
    </row>
    <row r="10" spans="1:37" s="7" customFormat="1" ht="13" x14ac:dyDescent="0.3">
      <c r="A10" s="23" t="s">
        <v>23</v>
      </c>
      <c r="B10" s="31" t="s">
        <v>63</v>
      </c>
      <c r="C10" s="32" t="s">
        <v>64</v>
      </c>
      <c r="D10" s="64">
        <v>9114055235</v>
      </c>
      <c r="E10" s="65">
        <v>379715545</v>
      </c>
      <c r="F10" s="67">
        <f t="shared" ref="F10:F28" si="0">$D10      +$E10</f>
        <v>9493770780</v>
      </c>
      <c r="G10" s="64">
        <v>9052415346</v>
      </c>
      <c r="H10" s="65">
        <v>459166452</v>
      </c>
      <c r="I10" s="67">
        <f t="shared" ref="I10:I28" si="1">$G10      +$H10</f>
        <v>9511581798</v>
      </c>
      <c r="J10" s="64">
        <v>2166353845</v>
      </c>
      <c r="K10" s="65">
        <v>37843949</v>
      </c>
      <c r="L10" s="65">
        <f t="shared" ref="L10:L28" si="2">$J10      +$K10</f>
        <v>2204197794</v>
      </c>
      <c r="M10" s="90">
        <f t="shared" ref="M10:M28" si="3">IF(($F10      =0),0,($L10      /$F10      ))</f>
        <v>0.23217305800593596</v>
      </c>
      <c r="N10" s="100">
        <v>1463764164</v>
      </c>
      <c r="O10" s="101">
        <v>69254576</v>
      </c>
      <c r="P10" s="102">
        <f t="shared" ref="P10:P28" si="4">$N10      +$O10</f>
        <v>1533018740</v>
      </c>
      <c r="Q10" s="90">
        <f t="shared" ref="Q10:Q28" si="5">IF(($F10      =0),0,($P10      /$F10      ))</f>
        <v>0.1614762748674663</v>
      </c>
      <c r="R10" s="100">
        <v>2101498651</v>
      </c>
      <c r="S10" s="102">
        <v>71948934</v>
      </c>
      <c r="T10" s="102">
        <f t="shared" ref="T10:T28" si="6">$R10      +$S10</f>
        <v>2173447585</v>
      </c>
      <c r="U10" s="90">
        <f t="shared" ref="U10:U28" si="7">IF(($I10      =0),0,($T10      /$I10      ))</f>
        <v>0.22850537704012711</v>
      </c>
      <c r="V10" s="100">
        <v>2162419175</v>
      </c>
      <c r="W10" s="102">
        <v>112525119</v>
      </c>
      <c r="X10" s="102">
        <f t="shared" ref="X10:X28" si="8">$V10      +$W10</f>
        <v>2274944294</v>
      </c>
      <c r="Y10" s="90">
        <f t="shared" ref="Y10:Y28" si="9">IF(($I10      =0),0,($X10      /$I10      ))</f>
        <v>0.23917623191532164</v>
      </c>
      <c r="Z10" s="64">
        <f t="shared" ref="Z10:Z28" si="10">$J10      +$N10      +$R10      +$V10</f>
        <v>7894035835</v>
      </c>
      <c r="AA10" s="65">
        <f t="shared" ref="AA10:AA28" si="11">$K10      +$O10      +$S10      +$W10</f>
        <v>291572578</v>
      </c>
      <c r="AB10" s="65">
        <f t="shared" ref="AB10:AB28" si="12">$Z10      +$AA10</f>
        <v>8185608413</v>
      </c>
      <c r="AC10" s="90">
        <f t="shared" ref="AC10:AC28" si="13">IF(($I10      =0),0,($AB10      /$I10      ))</f>
        <v>0.86059380940415064</v>
      </c>
      <c r="AD10" s="64">
        <v>2953722684</v>
      </c>
      <c r="AE10" s="65">
        <v>84395990</v>
      </c>
      <c r="AF10" s="65">
        <f t="shared" ref="AF10:AF28" si="14">$AD10      +$AE10</f>
        <v>3038118674</v>
      </c>
      <c r="AG10" s="65">
        <v>8652753220</v>
      </c>
      <c r="AH10" s="65">
        <v>8265610852</v>
      </c>
      <c r="AI10" s="65">
        <v>9837212453</v>
      </c>
      <c r="AJ10" s="90">
        <f t="shared" ref="AJ10:AJ28" si="15">IF(($AH10      =0),0,($AI10      /$AH10      ))</f>
        <v>1.1901373811494798</v>
      </c>
      <c r="AK10" s="90">
        <f t="shared" ref="AK10:AK28" si="16">IF(($AF10      =0),0,(($X10      /$AF10      )-1))</f>
        <v>-0.25119966067526955</v>
      </c>
    </row>
    <row r="11" spans="1:37" s="7" customFormat="1" ht="13" x14ac:dyDescent="0.3">
      <c r="A11" s="23" t="s">
        <v>23</v>
      </c>
      <c r="B11" s="31" t="s">
        <v>65</v>
      </c>
      <c r="C11" s="32" t="s">
        <v>66</v>
      </c>
      <c r="D11" s="64">
        <v>5087451130</v>
      </c>
      <c r="E11" s="65">
        <v>500648888</v>
      </c>
      <c r="F11" s="67">
        <f t="shared" si="0"/>
        <v>5588100018</v>
      </c>
      <c r="G11" s="64">
        <v>4975873304</v>
      </c>
      <c r="H11" s="65">
        <v>643772316</v>
      </c>
      <c r="I11" s="67">
        <f t="shared" si="1"/>
        <v>5619645620</v>
      </c>
      <c r="J11" s="64">
        <v>1023079009</v>
      </c>
      <c r="K11" s="65">
        <v>70477485</v>
      </c>
      <c r="L11" s="65">
        <f t="shared" si="2"/>
        <v>1093556494</v>
      </c>
      <c r="M11" s="90">
        <f t="shared" si="3"/>
        <v>0.19569379404046308</v>
      </c>
      <c r="N11" s="100">
        <v>1154942231</v>
      </c>
      <c r="O11" s="101">
        <v>130350912</v>
      </c>
      <c r="P11" s="102">
        <f t="shared" si="4"/>
        <v>1285293143</v>
      </c>
      <c r="Q11" s="90">
        <f t="shared" si="5"/>
        <v>0.2300053934002439</v>
      </c>
      <c r="R11" s="100">
        <v>1118771067</v>
      </c>
      <c r="S11" s="102">
        <v>113477334</v>
      </c>
      <c r="T11" s="102">
        <f t="shared" si="6"/>
        <v>1232248401</v>
      </c>
      <c r="U11" s="90">
        <f t="shared" si="7"/>
        <v>0.21927510813395382</v>
      </c>
      <c r="V11" s="100">
        <v>1391692471</v>
      </c>
      <c r="W11" s="102">
        <v>107697520</v>
      </c>
      <c r="X11" s="102">
        <f t="shared" si="8"/>
        <v>1499389991</v>
      </c>
      <c r="Y11" s="90">
        <f t="shared" si="9"/>
        <v>0.2668121964245852</v>
      </c>
      <c r="Z11" s="64">
        <f t="shared" si="10"/>
        <v>4688484778</v>
      </c>
      <c r="AA11" s="65">
        <f t="shared" si="11"/>
        <v>422003251</v>
      </c>
      <c r="AB11" s="65">
        <f t="shared" si="12"/>
        <v>5110488029</v>
      </c>
      <c r="AC11" s="90">
        <f t="shared" si="13"/>
        <v>0.90939685072170084</v>
      </c>
      <c r="AD11" s="64">
        <v>1295983245</v>
      </c>
      <c r="AE11" s="65">
        <v>150057820</v>
      </c>
      <c r="AF11" s="65">
        <f t="shared" si="14"/>
        <v>1446041065</v>
      </c>
      <c r="AG11" s="65">
        <v>4515640010</v>
      </c>
      <c r="AH11" s="65">
        <v>4966635197</v>
      </c>
      <c r="AI11" s="65">
        <v>4459228361</v>
      </c>
      <c r="AJ11" s="90">
        <f t="shared" si="15"/>
        <v>0.89783690247544468</v>
      </c>
      <c r="AK11" s="90">
        <f t="shared" si="16"/>
        <v>3.6893091967619807E-2</v>
      </c>
    </row>
    <row r="12" spans="1:37" s="7" customFormat="1" ht="13" x14ac:dyDescent="0.3">
      <c r="A12" s="23" t="s">
        <v>23</v>
      </c>
      <c r="B12" s="31" t="s">
        <v>67</v>
      </c>
      <c r="C12" s="32" t="s">
        <v>68</v>
      </c>
      <c r="D12" s="64">
        <v>8463201934</v>
      </c>
      <c r="E12" s="65">
        <v>653856127</v>
      </c>
      <c r="F12" s="67">
        <f t="shared" si="0"/>
        <v>9117058061</v>
      </c>
      <c r="G12" s="64">
        <v>8378686138</v>
      </c>
      <c r="H12" s="65">
        <v>770152866</v>
      </c>
      <c r="I12" s="67">
        <f t="shared" si="1"/>
        <v>9148839004</v>
      </c>
      <c r="J12" s="64">
        <v>2141894849</v>
      </c>
      <c r="K12" s="65">
        <v>67978506</v>
      </c>
      <c r="L12" s="65">
        <f t="shared" si="2"/>
        <v>2209873355</v>
      </c>
      <c r="M12" s="90">
        <f t="shared" si="3"/>
        <v>0.24238886494023393</v>
      </c>
      <c r="N12" s="100">
        <v>2221262597</v>
      </c>
      <c r="O12" s="101">
        <v>168541839</v>
      </c>
      <c r="P12" s="102">
        <f t="shared" si="4"/>
        <v>2389804436</v>
      </c>
      <c r="Q12" s="90">
        <f t="shared" si="5"/>
        <v>0.26212451648441903</v>
      </c>
      <c r="R12" s="100">
        <v>1180788141</v>
      </c>
      <c r="S12" s="102">
        <v>97235795</v>
      </c>
      <c r="T12" s="102">
        <f t="shared" si="6"/>
        <v>1278023936</v>
      </c>
      <c r="U12" s="90">
        <f t="shared" si="7"/>
        <v>0.13969247195641218</v>
      </c>
      <c r="V12" s="100">
        <v>3678589309</v>
      </c>
      <c r="W12" s="102">
        <v>159521547</v>
      </c>
      <c r="X12" s="102">
        <f t="shared" si="8"/>
        <v>3838110856</v>
      </c>
      <c r="Y12" s="90">
        <f t="shared" si="9"/>
        <v>0.41951889789752822</v>
      </c>
      <c r="Z12" s="64">
        <f t="shared" si="10"/>
        <v>9222534896</v>
      </c>
      <c r="AA12" s="65">
        <f t="shared" si="11"/>
        <v>493277687</v>
      </c>
      <c r="AB12" s="65">
        <f t="shared" si="12"/>
        <v>9715812583</v>
      </c>
      <c r="AC12" s="90">
        <f t="shared" si="13"/>
        <v>1.0619721889031069</v>
      </c>
      <c r="AD12" s="64">
        <v>1686980068</v>
      </c>
      <c r="AE12" s="65">
        <v>298622147</v>
      </c>
      <c r="AF12" s="65">
        <f t="shared" si="14"/>
        <v>1985602215</v>
      </c>
      <c r="AG12" s="65">
        <v>9204252841</v>
      </c>
      <c r="AH12" s="65">
        <v>8667488493</v>
      </c>
      <c r="AI12" s="65">
        <v>7813128494</v>
      </c>
      <c r="AJ12" s="90">
        <f t="shared" si="15"/>
        <v>0.9014293471874818</v>
      </c>
      <c r="AK12" s="90">
        <f t="shared" si="16"/>
        <v>0.93297067610291728</v>
      </c>
    </row>
    <row r="13" spans="1:37" s="7" customFormat="1" ht="13" x14ac:dyDescent="0.3">
      <c r="A13" s="23" t="s">
        <v>23</v>
      </c>
      <c r="B13" s="31" t="s">
        <v>69</v>
      </c>
      <c r="C13" s="32" t="s">
        <v>70</v>
      </c>
      <c r="D13" s="64">
        <v>2849756239</v>
      </c>
      <c r="E13" s="65">
        <v>235557737</v>
      </c>
      <c r="F13" s="67">
        <f t="shared" si="0"/>
        <v>3085313976</v>
      </c>
      <c r="G13" s="64">
        <v>2904908402</v>
      </c>
      <c r="H13" s="65">
        <v>239909207</v>
      </c>
      <c r="I13" s="67">
        <f t="shared" si="1"/>
        <v>3144817609</v>
      </c>
      <c r="J13" s="64">
        <v>658816994</v>
      </c>
      <c r="K13" s="65">
        <v>24895941</v>
      </c>
      <c r="L13" s="65">
        <f t="shared" si="2"/>
        <v>683712935</v>
      </c>
      <c r="M13" s="90">
        <f t="shared" si="3"/>
        <v>0.2216023848199753</v>
      </c>
      <c r="N13" s="100">
        <v>782135067</v>
      </c>
      <c r="O13" s="101">
        <v>48053756</v>
      </c>
      <c r="P13" s="102">
        <f t="shared" si="4"/>
        <v>830188823</v>
      </c>
      <c r="Q13" s="90">
        <f t="shared" si="5"/>
        <v>0.26907758155502548</v>
      </c>
      <c r="R13" s="100">
        <v>752365506</v>
      </c>
      <c r="S13" s="102">
        <v>24990273</v>
      </c>
      <c r="T13" s="102">
        <f t="shared" si="6"/>
        <v>777355779</v>
      </c>
      <c r="U13" s="90">
        <f t="shared" si="7"/>
        <v>0.24718628411877477</v>
      </c>
      <c r="V13" s="100">
        <v>874029574</v>
      </c>
      <c r="W13" s="102">
        <v>125186968</v>
      </c>
      <c r="X13" s="102">
        <f t="shared" si="8"/>
        <v>999216542</v>
      </c>
      <c r="Y13" s="90">
        <f t="shared" si="9"/>
        <v>0.31773433827780379</v>
      </c>
      <c r="Z13" s="64">
        <f t="shared" si="10"/>
        <v>3067347141</v>
      </c>
      <c r="AA13" s="65">
        <f t="shared" si="11"/>
        <v>223126938</v>
      </c>
      <c r="AB13" s="65">
        <f t="shared" si="12"/>
        <v>3290474079</v>
      </c>
      <c r="AC13" s="90">
        <f t="shared" si="13"/>
        <v>1.0463163490255056</v>
      </c>
      <c r="AD13" s="64">
        <v>917963950</v>
      </c>
      <c r="AE13" s="65">
        <v>53360100</v>
      </c>
      <c r="AF13" s="65">
        <f t="shared" si="14"/>
        <v>971324050</v>
      </c>
      <c r="AG13" s="65">
        <v>2790945899</v>
      </c>
      <c r="AH13" s="65">
        <v>2832711146</v>
      </c>
      <c r="AI13" s="65">
        <v>3029106585</v>
      </c>
      <c r="AJ13" s="90">
        <f t="shared" si="15"/>
        <v>1.0693312621293298</v>
      </c>
      <c r="AK13" s="90">
        <f t="shared" si="16"/>
        <v>2.8715949121202122E-2</v>
      </c>
    </row>
    <row r="14" spans="1:37" s="7" customFormat="1" ht="13" x14ac:dyDescent="0.3">
      <c r="A14" s="23" t="s">
        <v>23</v>
      </c>
      <c r="B14" s="31" t="s">
        <v>71</v>
      </c>
      <c r="C14" s="32" t="s">
        <v>72</v>
      </c>
      <c r="D14" s="64">
        <v>6008928300</v>
      </c>
      <c r="E14" s="65">
        <v>457358700</v>
      </c>
      <c r="F14" s="67">
        <f t="shared" si="0"/>
        <v>6466287000</v>
      </c>
      <c r="G14" s="64">
        <v>5982453105</v>
      </c>
      <c r="H14" s="65">
        <v>510867501</v>
      </c>
      <c r="I14" s="67">
        <f t="shared" si="1"/>
        <v>6493320606</v>
      </c>
      <c r="J14" s="64">
        <v>1428323380</v>
      </c>
      <c r="K14" s="65">
        <v>59874669</v>
      </c>
      <c r="L14" s="65">
        <f t="shared" si="2"/>
        <v>1488198049</v>
      </c>
      <c r="M14" s="90">
        <f t="shared" si="3"/>
        <v>0.23014723116991251</v>
      </c>
      <c r="N14" s="100">
        <v>1435647720</v>
      </c>
      <c r="O14" s="101">
        <v>103724826</v>
      </c>
      <c r="P14" s="102">
        <f t="shared" si="4"/>
        <v>1539372546</v>
      </c>
      <c r="Q14" s="90">
        <f t="shared" si="5"/>
        <v>0.23806127782450734</v>
      </c>
      <c r="R14" s="100">
        <v>1365894707</v>
      </c>
      <c r="S14" s="102">
        <v>82958714</v>
      </c>
      <c r="T14" s="102">
        <f t="shared" si="6"/>
        <v>1448853421</v>
      </c>
      <c r="U14" s="90">
        <f t="shared" si="7"/>
        <v>0.22312981429889989</v>
      </c>
      <c r="V14" s="100">
        <v>1485910264</v>
      </c>
      <c r="W14" s="102">
        <v>146143680</v>
      </c>
      <c r="X14" s="102">
        <f t="shared" si="8"/>
        <v>1632053944</v>
      </c>
      <c r="Y14" s="90">
        <f t="shared" si="9"/>
        <v>0.25134350250501092</v>
      </c>
      <c r="Z14" s="64">
        <f t="shared" si="10"/>
        <v>5715776071</v>
      </c>
      <c r="AA14" s="65">
        <f t="shared" si="11"/>
        <v>392701889</v>
      </c>
      <c r="AB14" s="65">
        <f t="shared" si="12"/>
        <v>6108477960</v>
      </c>
      <c r="AC14" s="90">
        <f t="shared" si="13"/>
        <v>0.94073253588550743</v>
      </c>
      <c r="AD14" s="64">
        <v>1423727032</v>
      </c>
      <c r="AE14" s="65">
        <v>140618474</v>
      </c>
      <c r="AF14" s="65">
        <f t="shared" si="14"/>
        <v>1564345506</v>
      </c>
      <c r="AG14" s="65">
        <v>6200912300</v>
      </c>
      <c r="AH14" s="65">
        <v>6251722397</v>
      </c>
      <c r="AI14" s="65">
        <v>6091074406</v>
      </c>
      <c r="AJ14" s="90">
        <f t="shared" si="15"/>
        <v>0.9743034029986537</v>
      </c>
      <c r="AK14" s="90">
        <f t="shared" si="16"/>
        <v>4.3282278588909096E-2</v>
      </c>
    </row>
    <row r="15" spans="1:37" s="7" customFormat="1" ht="13" x14ac:dyDescent="0.3">
      <c r="A15" s="23" t="s">
        <v>23</v>
      </c>
      <c r="B15" s="31" t="s">
        <v>73</v>
      </c>
      <c r="C15" s="32" t="s">
        <v>74</v>
      </c>
      <c r="D15" s="64">
        <v>5724363741</v>
      </c>
      <c r="E15" s="65">
        <v>716060669</v>
      </c>
      <c r="F15" s="67">
        <f t="shared" si="0"/>
        <v>6440424410</v>
      </c>
      <c r="G15" s="64">
        <v>5728193851</v>
      </c>
      <c r="H15" s="65">
        <v>955210349</v>
      </c>
      <c r="I15" s="67">
        <f t="shared" si="1"/>
        <v>6683404200</v>
      </c>
      <c r="J15" s="64">
        <v>1180139352</v>
      </c>
      <c r="K15" s="65">
        <v>99403706</v>
      </c>
      <c r="L15" s="65">
        <f t="shared" si="2"/>
        <v>1279543058</v>
      </c>
      <c r="M15" s="90">
        <f t="shared" si="3"/>
        <v>0.19867371721858312</v>
      </c>
      <c r="N15" s="100">
        <v>1489241881</v>
      </c>
      <c r="O15" s="101">
        <v>245584294</v>
      </c>
      <c r="P15" s="102">
        <f t="shared" si="4"/>
        <v>1734826175</v>
      </c>
      <c r="Q15" s="90">
        <f t="shared" si="5"/>
        <v>0.26936519467666575</v>
      </c>
      <c r="R15" s="100">
        <v>1210108749</v>
      </c>
      <c r="S15" s="102">
        <v>172797365</v>
      </c>
      <c r="T15" s="102">
        <f t="shared" si="6"/>
        <v>1382906114</v>
      </c>
      <c r="U15" s="90">
        <f t="shared" si="7"/>
        <v>0.2069164265121059</v>
      </c>
      <c r="V15" s="100">
        <v>1453226307</v>
      </c>
      <c r="W15" s="102">
        <v>257476226</v>
      </c>
      <c r="X15" s="102">
        <f t="shared" si="8"/>
        <v>1710702533</v>
      </c>
      <c r="Y15" s="90">
        <f t="shared" si="9"/>
        <v>0.25596275218548059</v>
      </c>
      <c r="Z15" s="64">
        <f t="shared" si="10"/>
        <v>5332716289</v>
      </c>
      <c r="AA15" s="65">
        <f t="shared" si="11"/>
        <v>775261591</v>
      </c>
      <c r="AB15" s="65">
        <f t="shared" si="12"/>
        <v>6107977880</v>
      </c>
      <c r="AC15" s="90">
        <f t="shared" si="13"/>
        <v>0.91390221169026409</v>
      </c>
      <c r="AD15" s="64">
        <v>1342824652</v>
      </c>
      <c r="AE15" s="65">
        <v>264593455</v>
      </c>
      <c r="AF15" s="65">
        <f t="shared" si="14"/>
        <v>1607418107</v>
      </c>
      <c r="AG15" s="65">
        <v>5960354691</v>
      </c>
      <c r="AH15" s="65">
        <v>6080042837</v>
      </c>
      <c r="AI15" s="65">
        <v>5835835604</v>
      </c>
      <c r="AJ15" s="90">
        <f t="shared" si="15"/>
        <v>0.9598346196651969</v>
      </c>
      <c r="AK15" s="90">
        <f t="shared" si="16"/>
        <v>6.4254860356627752E-2</v>
      </c>
    </row>
    <row r="16" spans="1:37" s="7" customFormat="1" ht="13" x14ac:dyDescent="0.3">
      <c r="A16" s="23" t="s">
        <v>23</v>
      </c>
      <c r="B16" s="31" t="s">
        <v>75</v>
      </c>
      <c r="C16" s="32" t="s">
        <v>76</v>
      </c>
      <c r="D16" s="64">
        <v>3788023215</v>
      </c>
      <c r="E16" s="65">
        <v>216314250</v>
      </c>
      <c r="F16" s="67">
        <f t="shared" si="0"/>
        <v>4004337465</v>
      </c>
      <c r="G16" s="64">
        <v>3837219917</v>
      </c>
      <c r="H16" s="65">
        <v>192038982</v>
      </c>
      <c r="I16" s="67">
        <f t="shared" si="1"/>
        <v>4029258899</v>
      </c>
      <c r="J16" s="64">
        <v>916298314</v>
      </c>
      <c r="K16" s="65">
        <v>48010104</v>
      </c>
      <c r="L16" s="65">
        <f t="shared" si="2"/>
        <v>964308418</v>
      </c>
      <c r="M16" s="90">
        <f t="shared" si="3"/>
        <v>0.24081597178773242</v>
      </c>
      <c r="N16" s="100">
        <v>874677276</v>
      </c>
      <c r="O16" s="101">
        <v>49169954</v>
      </c>
      <c r="P16" s="102">
        <f t="shared" si="4"/>
        <v>923847230</v>
      </c>
      <c r="Q16" s="90">
        <f t="shared" si="5"/>
        <v>0.23071163159321789</v>
      </c>
      <c r="R16" s="100">
        <v>1187746175</v>
      </c>
      <c r="S16" s="102">
        <v>36537998</v>
      </c>
      <c r="T16" s="102">
        <f t="shared" si="6"/>
        <v>1224284173</v>
      </c>
      <c r="U16" s="90">
        <f t="shared" si="7"/>
        <v>0.30384847528756431</v>
      </c>
      <c r="V16" s="100">
        <v>1138425664</v>
      </c>
      <c r="W16" s="102">
        <v>8178887</v>
      </c>
      <c r="X16" s="102">
        <f t="shared" si="8"/>
        <v>1146604551</v>
      </c>
      <c r="Y16" s="90">
        <f t="shared" si="9"/>
        <v>0.28456958953036487</v>
      </c>
      <c r="Z16" s="64">
        <f t="shared" si="10"/>
        <v>4117147429</v>
      </c>
      <c r="AA16" s="65">
        <f t="shared" si="11"/>
        <v>141896943</v>
      </c>
      <c r="AB16" s="65">
        <f t="shared" si="12"/>
        <v>4259044372</v>
      </c>
      <c r="AC16" s="90">
        <f t="shared" si="13"/>
        <v>1.0570292152378269</v>
      </c>
      <c r="AD16" s="64">
        <v>1214558051</v>
      </c>
      <c r="AE16" s="65">
        <v>71330512</v>
      </c>
      <c r="AF16" s="65">
        <f t="shared" si="14"/>
        <v>1285888563</v>
      </c>
      <c r="AG16" s="65">
        <v>4262431004</v>
      </c>
      <c r="AH16" s="65">
        <v>4263505762</v>
      </c>
      <c r="AI16" s="65">
        <v>4234077356</v>
      </c>
      <c r="AJ16" s="90">
        <f t="shared" si="15"/>
        <v>0.99309760379303547</v>
      </c>
      <c r="AK16" s="90">
        <f t="shared" si="16"/>
        <v>-0.10831732702797203</v>
      </c>
    </row>
    <row r="17" spans="1:37" s="7" customFormat="1" ht="13" x14ac:dyDescent="0.3">
      <c r="A17" s="23" t="s">
        <v>23</v>
      </c>
      <c r="B17" s="31" t="s">
        <v>77</v>
      </c>
      <c r="C17" s="32" t="s">
        <v>78</v>
      </c>
      <c r="D17" s="64">
        <v>5663182677</v>
      </c>
      <c r="E17" s="65">
        <v>241252400</v>
      </c>
      <c r="F17" s="67">
        <f t="shared" si="0"/>
        <v>5904435077</v>
      </c>
      <c r="G17" s="64">
        <v>6510251128</v>
      </c>
      <c r="H17" s="65">
        <v>236685507</v>
      </c>
      <c r="I17" s="67">
        <f t="shared" si="1"/>
        <v>6746936635</v>
      </c>
      <c r="J17" s="64">
        <v>1342644762</v>
      </c>
      <c r="K17" s="65">
        <v>28295642</v>
      </c>
      <c r="L17" s="65">
        <f t="shared" si="2"/>
        <v>1370940404</v>
      </c>
      <c r="M17" s="90">
        <f t="shared" si="3"/>
        <v>0.23218824258739496</v>
      </c>
      <c r="N17" s="100">
        <v>1213468392</v>
      </c>
      <c r="O17" s="101">
        <v>53756965</v>
      </c>
      <c r="P17" s="102">
        <f t="shared" si="4"/>
        <v>1267225357</v>
      </c>
      <c r="Q17" s="90">
        <f t="shared" si="5"/>
        <v>0.21462262527643336</v>
      </c>
      <c r="R17" s="100">
        <v>1191161408</v>
      </c>
      <c r="S17" s="102">
        <v>36541436</v>
      </c>
      <c r="T17" s="102">
        <f t="shared" si="6"/>
        <v>1227702844</v>
      </c>
      <c r="U17" s="90">
        <f t="shared" si="7"/>
        <v>0.18196448409360227</v>
      </c>
      <c r="V17" s="100">
        <v>1426337408</v>
      </c>
      <c r="W17" s="102">
        <v>83544399</v>
      </c>
      <c r="X17" s="102">
        <f t="shared" si="8"/>
        <v>1509881807</v>
      </c>
      <c r="Y17" s="90">
        <f t="shared" si="9"/>
        <v>0.22378775564119405</v>
      </c>
      <c r="Z17" s="64">
        <f t="shared" si="10"/>
        <v>5173611970</v>
      </c>
      <c r="AA17" s="65">
        <f t="shared" si="11"/>
        <v>202138442</v>
      </c>
      <c r="AB17" s="65">
        <f t="shared" si="12"/>
        <v>5375750412</v>
      </c>
      <c r="AC17" s="90">
        <f t="shared" si="13"/>
        <v>0.79676906762590338</v>
      </c>
      <c r="AD17" s="64">
        <v>1131585309</v>
      </c>
      <c r="AE17" s="65">
        <v>67936089</v>
      </c>
      <c r="AF17" s="65">
        <f t="shared" si="14"/>
        <v>1199521398</v>
      </c>
      <c r="AG17" s="65">
        <v>5319739711</v>
      </c>
      <c r="AH17" s="65">
        <v>5667769506</v>
      </c>
      <c r="AI17" s="65">
        <v>4681476305</v>
      </c>
      <c r="AJ17" s="90">
        <f t="shared" si="15"/>
        <v>0.82598212578053987</v>
      </c>
      <c r="AK17" s="90">
        <f t="shared" si="16"/>
        <v>0.25873686748521019</v>
      </c>
    </row>
    <row r="18" spans="1:37" s="7" customFormat="1" ht="13" x14ac:dyDescent="0.3">
      <c r="A18" s="23" t="s">
        <v>23</v>
      </c>
      <c r="B18" s="31" t="s">
        <v>79</v>
      </c>
      <c r="C18" s="32" t="s">
        <v>80</v>
      </c>
      <c r="D18" s="64">
        <v>2516131497</v>
      </c>
      <c r="E18" s="65">
        <v>119789879</v>
      </c>
      <c r="F18" s="67">
        <f t="shared" si="0"/>
        <v>2635921376</v>
      </c>
      <c r="G18" s="64">
        <v>2790600910</v>
      </c>
      <c r="H18" s="65">
        <v>168955472</v>
      </c>
      <c r="I18" s="67">
        <f t="shared" si="1"/>
        <v>2959556382</v>
      </c>
      <c r="J18" s="64">
        <v>635475575</v>
      </c>
      <c r="K18" s="65">
        <v>9259524</v>
      </c>
      <c r="L18" s="65">
        <f t="shared" si="2"/>
        <v>644735099</v>
      </c>
      <c r="M18" s="90">
        <f t="shared" si="3"/>
        <v>0.24459572461845691</v>
      </c>
      <c r="N18" s="100">
        <v>619689295</v>
      </c>
      <c r="O18" s="101">
        <v>69436434</v>
      </c>
      <c r="P18" s="102">
        <f t="shared" si="4"/>
        <v>689125729</v>
      </c>
      <c r="Q18" s="90">
        <f t="shared" si="5"/>
        <v>0.26143637487615262</v>
      </c>
      <c r="R18" s="100">
        <v>625279891</v>
      </c>
      <c r="S18" s="102">
        <v>22044018</v>
      </c>
      <c r="T18" s="102">
        <f t="shared" si="6"/>
        <v>647323909</v>
      </c>
      <c r="U18" s="90">
        <f t="shared" si="7"/>
        <v>0.21872329006367955</v>
      </c>
      <c r="V18" s="100">
        <v>545803951</v>
      </c>
      <c r="W18" s="102">
        <v>35412583</v>
      </c>
      <c r="X18" s="102">
        <f t="shared" si="8"/>
        <v>581216534</v>
      </c>
      <c r="Y18" s="90">
        <f t="shared" si="9"/>
        <v>0.19638636977317095</v>
      </c>
      <c r="Z18" s="64">
        <f t="shared" si="10"/>
        <v>2426248712</v>
      </c>
      <c r="AA18" s="65">
        <f t="shared" si="11"/>
        <v>136152559</v>
      </c>
      <c r="AB18" s="65">
        <f t="shared" si="12"/>
        <v>2562401271</v>
      </c>
      <c r="AC18" s="90">
        <f t="shared" si="13"/>
        <v>0.86580586421144246</v>
      </c>
      <c r="AD18" s="64">
        <v>587300355</v>
      </c>
      <c r="AE18" s="65">
        <v>52777221</v>
      </c>
      <c r="AF18" s="65">
        <f t="shared" si="14"/>
        <v>640077576</v>
      </c>
      <c r="AG18" s="65">
        <v>2837393498</v>
      </c>
      <c r="AH18" s="65">
        <v>2945289345</v>
      </c>
      <c r="AI18" s="65">
        <v>2599281090</v>
      </c>
      <c r="AJ18" s="90">
        <f t="shared" si="15"/>
        <v>0.88252147260594527</v>
      </c>
      <c r="AK18" s="90">
        <f t="shared" si="16"/>
        <v>-9.1959231516649753E-2</v>
      </c>
    </row>
    <row r="19" spans="1:37" s="7" customFormat="1" ht="13" x14ac:dyDescent="0.3">
      <c r="A19" s="23" t="s">
        <v>23</v>
      </c>
      <c r="B19" s="31" t="s">
        <v>81</v>
      </c>
      <c r="C19" s="32" t="s">
        <v>82</v>
      </c>
      <c r="D19" s="64">
        <v>4556980897</v>
      </c>
      <c r="E19" s="65">
        <v>720934000</v>
      </c>
      <c r="F19" s="67">
        <f t="shared" si="0"/>
        <v>5277914897</v>
      </c>
      <c r="G19" s="64">
        <v>4916980897</v>
      </c>
      <c r="H19" s="65">
        <v>799815637</v>
      </c>
      <c r="I19" s="67">
        <f t="shared" si="1"/>
        <v>5716796534</v>
      </c>
      <c r="J19" s="64">
        <v>1117659208</v>
      </c>
      <c r="K19" s="65">
        <v>149170828</v>
      </c>
      <c r="L19" s="65">
        <f t="shared" si="2"/>
        <v>1266830036</v>
      </c>
      <c r="M19" s="90">
        <f t="shared" si="3"/>
        <v>0.24002471823107155</v>
      </c>
      <c r="N19" s="100">
        <v>1179582648</v>
      </c>
      <c r="O19" s="101">
        <v>228997712</v>
      </c>
      <c r="P19" s="102">
        <f t="shared" si="4"/>
        <v>1408580360</v>
      </c>
      <c r="Q19" s="90">
        <f t="shared" si="5"/>
        <v>0.26688197659281054</v>
      </c>
      <c r="R19" s="100">
        <v>1191669161</v>
      </c>
      <c r="S19" s="102">
        <v>181535690</v>
      </c>
      <c r="T19" s="102">
        <f t="shared" si="6"/>
        <v>1373204851</v>
      </c>
      <c r="U19" s="90">
        <f t="shared" si="7"/>
        <v>0.24020530428764075</v>
      </c>
      <c r="V19" s="100">
        <v>1575852989</v>
      </c>
      <c r="W19" s="102">
        <v>124830742</v>
      </c>
      <c r="X19" s="102">
        <f t="shared" si="8"/>
        <v>1700683731</v>
      </c>
      <c r="Y19" s="90">
        <f t="shared" si="9"/>
        <v>0.2974889382340925</v>
      </c>
      <c r="Z19" s="64">
        <f t="shared" si="10"/>
        <v>5064764006</v>
      </c>
      <c r="AA19" s="65">
        <f t="shared" si="11"/>
        <v>684534972</v>
      </c>
      <c r="AB19" s="65">
        <f t="shared" si="12"/>
        <v>5749298978</v>
      </c>
      <c r="AC19" s="90">
        <f t="shared" si="13"/>
        <v>1.005685429559491</v>
      </c>
      <c r="AD19" s="64">
        <v>1424488316</v>
      </c>
      <c r="AE19" s="65">
        <v>115909564</v>
      </c>
      <c r="AF19" s="65">
        <f t="shared" si="14"/>
        <v>1540397880</v>
      </c>
      <c r="AG19" s="65">
        <v>4905273512</v>
      </c>
      <c r="AH19" s="65">
        <v>5084831290</v>
      </c>
      <c r="AI19" s="65">
        <v>5256882557</v>
      </c>
      <c r="AJ19" s="90">
        <f t="shared" si="15"/>
        <v>1.0338361800397118</v>
      </c>
      <c r="AK19" s="90">
        <f t="shared" si="16"/>
        <v>0.10405483744238864</v>
      </c>
    </row>
    <row r="20" spans="1:37" s="7" customFormat="1" ht="13" x14ac:dyDescent="0.3">
      <c r="A20" s="23" t="s">
        <v>23</v>
      </c>
      <c r="B20" s="31" t="s">
        <v>83</v>
      </c>
      <c r="C20" s="32" t="s">
        <v>84</v>
      </c>
      <c r="D20" s="64">
        <v>3212506151</v>
      </c>
      <c r="E20" s="65">
        <v>627331283</v>
      </c>
      <c r="F20" s="67">
        <f t="shared" si="0"/>
        <v>3839837434</v>
      </c>
      <c r="G20" s="64">
        <v>3484059509</v>
      </c>
      <c r="H20" s="65">
        <v>632781213</v>
      </c>
      <c r="I20" s="67">
        <f t="shared" si="1"/>
        <v>4116840722</v>
      </c>
      <c r="J20" s="64">
        <v>792109776</v>
      </c>
      <c r="K20" s="65">
        <v>94214230</v>
      </c>
      <c r="L20" s="65">
        <f t="shared" si="2"/>
        <v>886324006</v>
      </c>
      <c r="M20" s="90">
        <f t="shared" si="3"/>
        <v>0.23082331511016776</v>
      </c>
      <c r="N20" s="100">
        <v>643807582</v>
      </c>
      <c r="O20" s="101">
        <v>202604216</v>
      </c>
      <c r="P20" s="102">
        <f t="shared" si="4"/>
        <v>846411798</v>
      </c>
      <c r="Q20" s="90">
        <f t="shared" si="5"/>
        <v>0.22042907090425537</v>
      </c>
      <c r="R20" s="100">
        <v>829887906</v>
      </c>
      <c r="S20" s="102">
        <v>67761912</v>
      </c>
      <c r="T20" s="102">
        <f t="shared" si="6"/>
        <v>897649818</v>
      </c>
      <c r="U20" s="90">
        <f t="shared" si="7"/>
        <v>0.21804336835356439</v>
      </c>
      <c r="V20" s="100">
        <v>832607664</v>
      </c>
      <c r="W20" s="102">
        <v>118679883</v>
      </c>
      <c r="X20" s="102">
        <f t="shared" si="8"/>
        <v>951287547</v>
      </c>
      <c r="Y20" s="90">
        <f t="shared" si="9"/>
        <v>0.2310722253393023</v>
      </c>
      <c r="Z20" s="64">
        <f t="shared" si="10"/>
        <v>3098412928</v>
      </c>
      <c r="AA20" s="65">
        <f t="shared" si="11"/>
        <v>483260241</v>
      </c>
      <c r="AB20" s="65">
        <f t="shared" si="12"/>
        <v>3581673169</v>
      </c>
      <c r="AC20" s="90">
        <f t="shared" si="13"/>
        <v>0.87000528095728447</v>
      </c>
      <c r="AD20" s="64">
        <v>822825317</v>
      </c>
      <c r="AE20" s="65">
        <v>192688546</v>
      </c>
      <c r="AF20" s="65">
        <f t="shared" si="14"/>
        <v>1015513863</v>
      </c>
      <c r="AG20" s="65">
        <v>3542233730</v>
      </c>
      <c r="AH20" s="65">
        <v>3817982570</v>
      </c>
      <c r="AI20" s="65">
        <v>3486801013</v>
      </c>
      <c r="AJ20" s="90">
        <f t="shared" si="15"/>
        <v>0.91325744658912889</v>
      </c>
      <c r="AK20" s="90">
        <f t="shared" si="16"/>
        <v>-6.3245139569305886E-2</v>
      </c>
    </row>
    <row r="21" spans="1:37" s="7" customFormat="1" ht="13" x14ac:dyDescent="0.3">
      <c r="A21" s="23" t="s">
        <v>23</v>
      </c>
      <c r="B21" s="31" t="s">
        <v>85</v>
      </c>
      <c r="C21" s="32" t="s">
        <v>86</v>
      </c>
      <c r="D21" s="64">
        <v>2818588356</v>
      </c>
      <c r="E21" s="65">
        <v>373906000</v>
      </c>
      <c r="F21" s="67">
        <f t="shared" si="0"/>
        <v>3192494356</v>
      </c>
      <c r="G21" s="64">
        <v>2838380356</v>
      </c>
      <c r="H21" s="65">
        <v>461434364</v>
      </c>
      <c r="I21" s="67">
        <f t="shared" si="1"/>
        <v>3299814720</v>
      </c>
      <c r="J21" s="64">
        <v>726821050</v>
      </c>
      <c r="K21" s="65">
        <v>45946699</v>
      </c>
      <c r="L21" s="65">
        <f t="shared" si="2"/>
        <v>772767749</v>
      </c>
      <c r="M21" s="90">
        <f t="shared" si="3"/>
        <v>0.24205767115849522</v>
      </c>
      <c r="N21" s="100">
        <v>891939128</v>
      </c>
      <c r="O21" s="101">
        <v>109602739</v>
      </c>
      <c r="P21" s="102">
        <f t="shared" si="4"/>
        <v>1001541867</v>
      </c>
      <c r="Q21" s="90">
        <f t="shared" si="5"/>
        <v>0.31371766252857863</v>
      </c>
      <c r="R21" s="100">
        <v>848869539</v>
      </c>
      <c r="S21" s="102">
        <v>26967048</v>
      </c>
      <c r="T21" s="102">
        <f t="shared" si="6"/>
        <v>875836587</v>
      </c>
      <c r="U21" s="90">
        <f t="shared" si="7"/>
        <v>0.26541992848616663</v>
      </c>
      <c r="V21" s="100">
        <v>1542504541</v>
      </c>
      <c r="W21" s="102">
        <v>169984025</v>
      </c>
      <c r="X21" s="102">
        <f t="shared" si="8"/>
        <v>1712488566</v>
      </c>
      <c r="Y21" s="90">
        <f t="shared" si="9"/>
        <v>0.51896506662046771</v>
      </c>
      <c r="Z21" s="64">
        <f t="shared" si="10"/>
        <v>4010134258</v>
      </c>
      <c r="AA21" s="65">
        <f t="shared" si="11"/>
        <v>352500511</v>
      </c>
      <c r="AB21" s="65">
        <f t="shared" si="12"/>
        <v>4362634769</v>
      </c>
      <c r="AC21" s="90">
        <f t="shared" si="13"/>
        <v>1.3220847651106908</v>
      </c>
      <c r="AD21" s="64">
        <v>802729332</v>
      </c>
      <c r="AE21" s="65">
        <v>124592638</v>
      </c>
      <c r="AF21" s="65">
        <f t="shared" si="14"/>
        <v>927321970</v>
      </c>
      <c r="AG21" s="65">
        <v>3045887951</v>
      </c>
      <c r="AH21" s="65">
        <v>3366073945</v>
      </c>
      <c r="AI21" s="65">
        <v>3210848832</v>
      </c>
      <c r="AJ21" s="90">
        <f t="shared" si="15"/>
        <v>0.95388541204492172</v>
      </c>
      <c r="AK21" s="90">
        <f t="shared" si="16"/>
        <v>0.84670332570681994</v>
      </c>
    </row>
    <row r="22" spans="1:37" s="7" customFormat="1" ht="13" x14ac:dyDescent="0.3">
      <c r="A22" s="23" t="s">
        <v>23</v>
      </c>
      <c r="B22" s="31" t="s">
        <v>87</v>
      </c>
      <c r="C22" s="32" t="s">
        <v>88</v>
      </c>
      <c r="D22" s="64">
        <v>6732717976</v>
      </c>
      <c r="E22" s="65">
        <v>482704389</v>
      </c>
      <c r="F22" s="67">
        <f t="shared" si="0"/>
        <v>7215422365</v>
      </c>
      <c r="G22" s="64">
        <v>6768710051</v>
      </c>
      <c r="H22" s="65">
        <v>512287314</v>
      </c>
      <c r="I22" s="67">
        <f t="shared" si="1"/>
        <v>7280997365</v>
      </c>
      <c r="J22" s="64">
        <v>802357906</v>
      </c>
      <c r="K22" s="65">
        <v>43323766</v>
      </c>
      <c r="L22" s="65">
        <f t="shared" si="2"/>
        <v>845681672</v>
      </c>
      <c r="M22" s="90">
        <f t="shared" si="3"/>
        <v>0.11720473580343208</v>
      </c>
      <c r="N22" s="100">
        <v>938095620</v>
      </c>
      <c r="O22" s="101">
        <v>90482868</v>
      </c>
      <c r="P22" s="102">
        <f t="shared" si="4"/>
        <v>1028578488</v>
      </c>
      <c r="Q22" s="90">
        <f t="shared" si="5"/>
        <v>0.14255277598014873</v>
      </c>
      <c r="R22" s="100">
        <v>1841335624</v>
      </c>
      <c r="S22" s="102">
        <v>13444165</v>
      </c>
      <c r="T22" s="102">
        <f t="shared" si="6"/>
        <v>1854779789</v>
      </c>
      <c r="U22" s="90">
        <f t="shared" si="7"/>
        <v>0.25474254364051674</v>
      </c>
      <c r="V22" s="100">
        <v>1870073769</v>
      </c>
      <c r="W22" s="102">
        <v>95179771</v>
      </c>
      <c r="X22" s="102">
        <f t="shared" si="8"/>
        <v>1965253540</v>
      </c>
      <c r="Y22" s="90">
        <f t="shared" si="9"/>
        <v>0.26991543074126628</v>
      </c>
      <c r="Z22" s="64">
        <f t="shared" si="10"/>
        <v>5451862919</v>
      </c>
      <c r="AA22" s="65">
        <f t="shared" si="11"/>
        <v>242430570</v>
      </c>
      <c r="AB22" s="65">
        <f t="shared" si="12"/>
        <v>5694293489</v>
      </c>
      <c r="AC22" s="90">
        <f t="shared" si="13"/>
        <v>0.7820760266131479</v>
      </c>
      <c r="AD22" s="64">
        <v>1306682617</v>
      </c>
      <c r="AE22" s="65">
        <v>80765448</v>
      </c>
      <c r="AF22" s="65">
        <f t="shared" si="14"/>
        <v>1387448065</v>
      </c>
      <c r="AG22" s="65">
        <v>8173477312</v>
      </c>
      <c r="AH22" s="65">
        <v>7803770706</v>
      </c>
      <c r="AI22" s="65">
        <v>4986168743</v>
      </c>
      <c r="AJ22" s="90">
        <f t="shared" si="15"/>
        <v>0.63894352241363761</v>
      </c>
      <c r="AK22" s="90">
        <f t="shared" si="16"/>
        <v>0.41645196643810944</v>
      </c>
    </row>
    <row r="23" spans="1:37" s="7" customFormat="1" ht="13" x14ac:dyDescent="0.3">
      <c r="A23" s="23" t="s">
        <v>23</v>
      </c>
      <c r="B23" s="31" t="s">
        <v>89</v>
      </c>
      <c r="C23" s="32" t="s">
        <v>90</v>
      </c>
      <c r="D23" s="64">
        <v>5083259500</v>
      </c>
      <c r="E23" s="65">
        <v>265985449</v>
      </c>
      <c r="F23" s="67">
        <f t="shared" si="0"/>
        <v>5349244949</v>
      </c>
      <c r="G23" s="64">
        <v>5076062832</v>
      </c>
      <c r="H23" s="65">
        <v>290842848</v>
      </c>
      <c r="I23" s="67">
        <f t="shared" si="1"/>
        <v>5366905680</v>
      </c>
      <c r="J23" s="64">
        <v>678734925</v>
      </c>
      <c r="K23" s="65">
        <v>9058835</v>
      </c>
      <c r="L23" s="65">
        <f t="shared" si="2"/>
        <v>687793760</v>
      </c>
      <c r="M23" s="90">
        <f t="shared" si="3"/>
        <v>0.12857772761529226</v>
      </c>
      <c r="N23" s="100">
        <v>1003547658</v>
      </c>
      <c r="O23" s="101">
        <v>39143059</v>
      </c>
      <c r="P23" s="102">
        <f t="shared" si="4"/>
        <v>1042690717</v>
      </c>
      <c r="Q23" s="90">
        <f t="shared" si="5"/>
        <v>0.19492297080075255</v>
      </c>
      <c r="R23" s="100">
        <v>1766782535</v>
      </c>
      <c r="S23" s="102">
        <v>44379830</v>
      </c>
      <c r="T23" s="102">
        <f t="shared" si="6"/>
        <v>1811162365</v>
      </c>
      <c r="U23" s="90">
        <f t="shared" si="7"/>
        <v>0.33746864077551669</v>
      </c>
      <c r="V23" s="100">
        <v>199924738</v>
      </c>
      <c r="W23" s="102">
        <v>12297464</v>
      </c>
      <c r="X23" s="102">
        <f t="shared" si="8"/>
        <v>212222202</v>
      </c>
      <c r="Y23" s="90">
        <f t="shared" si="9"/>
        <v>3.9542748588046732E-2</v>
      </c>
      <c r="Z23" s="64">
        <f t="shared" si="10"/>
        <v>3648989856</v>
      </c>
      <c r="AA23" s="65">
        <f t="shared" si="11"/>
        <v>104879188</v>
      </c>
      <c r="AB23" s="65">
        <f t="shared" si="12"/>
        <v>3753869044</v>
      </c>
      <c r="AC23" s="90">
        <f t="shared" si="13"/>
        <v>0.69944755280290294</v>
      </c>
      <c r="AD23" s="64">
        <v>739543965</v>
      </c>
      <c r="AE23" s="65">
        <v>19370328</v>
      </c>
      <c r="AF23" s="65">
        <f t="shared" si="14"/>
        <v>758914293</v>
      </c>
      <c r="AG23" s="65">
        <v>4498890604</v>
      </c>
      <c r="AH23" s="65">
        <v>5357161453</v>
      </c>
      <c r="AI23" s="65">
        <v>3968396851</v>
      </c>
      <c r="AJ23" s="90">
        <f t="shared" si="15"/>
        <v>0.74076484082399752</v>
      </c>
      <c r="AK23" s="90">
        <f t="shared" si="16"/>
        <v>-0.72036077860507497</v>
      </c>
    </row>
    <row r="24" spans="1:37" s="7" customFormat="1" ht="13" x14ac:dyDescent="0.3">
      <c r="A24" s="23" t="s">
        <v>23</v>
      </c>
      <c r="B24" s="31" t="s">
        <v>91</v>
      </c>
      <c r="C24" s="32" t="s">
        <v>92</v>
      </c>
      <c r="D24" s="64">
        <v>2481714008</v>
      </c>
      <c r="E24" s="65">
        <v>234198250</v>
      </c>
      <c r="F24" s="67">
        <f t="shared" si="0"/>
        <v>2715912258</v>
      </c>
      <c r="G24" s="64">
        <v>2630714135</v>
      </c>
      <c r="H24" s="65">
        <v>294640511</v>
      </c>
      <c r="I24" s="67">
        <f t="shared" si="1"/>
        <v>2925354646</v>
      </c>
      <c r="J24" s="64">
        <v>538394663</v>
      </c>
      <c r="K24" s="65">
        <v>25230020</v>
      </c>
      <c r="L24" s="65">
        <f t="shared" si="2"/>
        <v>563624683</v>
      </c>
      <c r="M24" s="90">
        <f t="shared" si="3"/>
        <v>0.20752683793071197</v>
      </c>
      <c r="N24" s="100">
        <v>562264208</v>
      </c>
      <c r="O24" s="101">
        <v>63150351</v>
      </c>
      <c r="P24" s="102">
        <f t="shared" si="4"/>
        <v>625414559</v>
      </c>
      <c r="Q24" s="90">
        <f t="shared" si="5"/>
        <v>0.23027789545033234</v>
      </c>
      <c r="R24" s="100">
        <v>-42737386</v>
      </c>
      <c r="S24" s="102">
        <v>48645863</v>
      </c>
      <c r="T24" s="102">
        <f t="shared" si="6"/>
        <v>5908477</v>
      </c>
      <c r="U24" s="90">
        <f t="shared" si="7"/>
        <v>2.0197472494758845E-3</v>
      </c>
      <c r="V24" s="100">
        <v>693717823</v>
      </c>
      <c r="W24" s="102">
        <v>63853247</v>
      </c>
      <c r="X24" s="102">
        <f t="shared" si="8"/>
        <v>757571070</v>
      </c>
      <c r="Y24" s="90">
        <f t="shared" si="9"/>
        <v>0.25896725753777206</v>
      </c>
      <c r="Z24" s="64">
        <f t="shared" si="10"/>
        <v>1751639308</v>
      </c>
      <c r="AA24" s="65">
        <f t="shared" si="11"/>
        <v>200879481</v>
      </c>
      <c r="AB24" s="65">
        <f t="shared" si="12"/>
        <v>1952518789</v>
      </c>
      <c r="AC24" s="90">
        <f t="shared" si="13"/>
        <v>0.66744686551758348</v>
      </c>
      <c r="AD24" s="64">
        <v>491468028</v>
      </c>
      <c r="AE24" s="65">
        <v>80758099</v>
      </c>
      <c r="AF24" s="65">
        <f t="shared" si="14"/>
        <v>572226127</v>
      </c>
      <c r="AG24" s="65">
        <v>2458877329</v>
      </c>
      <c r="AH24" s="65">
        <v>2628110241</v>
      </c>
      <c r="AI24" s="65">
        <v>2220086948</v>
      </c>
      <c r="AJ24" s="90">
        <f t="shared" si="15"/>
        <v>0.84474650772459736</v>
      </c>
      <c r="AK24" s="90">
        <f t="shared" si="16"/>
        <v>0.32390157361689287</v>
      </c>
    </row>
    <row r="25" spans="1:37" s="7" customFormat="1" ht="13" x14ac:dyDescent="0.3">
      <c r="A25" s="23" t="s">
        <v>23</v>
      </c>
      <c r="B25" s="31" t="s">
        <v>93</v>
      </c>
      <c r="C25" s="32" t="s">
        <v>94</v>
      </c>
      <c r="D25" s="64">
        <v>3677014677</v>
      </c>
      <c r="E25" s="65">
        <v>714165948</v>
      </c>
      <c r="F25" s="67">
        <f t="shared" si="0"/>
        <v>4391180625</v>
      </c>
      <c r="G25" s="64">
        <v>3738406736</v>
      </c>
      <c r="H25" s="65">
        <v>741954086</v>
      </c>
      <c r="I25" s="67">
        <f t="shared" si="1"/>
        <v>4480360822</v>
      </c>
      <c r="J25" s="64">
        <v>832218134</v>
      </c>
      <c r="K25" s="65">
        <v>39832782</v>
      </c>
      <c r="L25" s="65">
        <f t="shared" si="2"/>
        <v>872050916</v>
      </c>
      <c r="M25" s="90">
        <f t="shared" si="3"/>
        <v>0.19859144737413301</v>
      </c>
      <c r="N25" s="100">
        <v>868678788</v>
      </c>
      <c r="O25" s="101">
        <v>172851342</v>
      </c>
      <c r="P25" s="102">
        <f t="shared" si="4"/>
        <v>1041530130</v>
      </c>
      <c r="Q25" s="90">
        <f t="shared" si="5"/>
        <v>0.23718681123484872</v>
      </c>
      <c r="R25" s="100">
        <v>809669196</v>
      </c>
      <c r="S25" s="102">
        <v>101849053</v>
      </c>
      <c r="T25" s="102">
        <f t="shared" si="6"/>
        <v>911518249</v>
      </c>
      <c r="U25" s="90">
        <f t="shared" si="7"/>
        <v>0.20344750907653572</v>
      </c>
      <c r="V25" s="100">
        <v>900809534</v>
      </c>
      <c r="W25" s="102">
        <v>381284858</v>
      </c>
      <c r="X25" s="102">
        <f t="shared" si="8"/>
        <v>1282094392</v>
      </c>
      <c r="Y25" s="90">
        <f t="shared" si="9"/>
        <v>0.2861587365250825</v>
      </c>
      <c r="Z25" s="64">
        <f t="shared" si="10"/>
        <v>3411375652</v>
      </c>
      <c r="AA25" s="65">
        <f t="shared" si="11"/>
        <v>695818035</v>
      </c>
      <c r="AB25" s="65">
        <f t="shared" si="12"/>
        <v>4107193687</v>
      </c>
      <c r="AC25" s="90">
        <f t="shared" si="13"/>
        <v>0.91671047269951333</v>
      </c>
      <c r="AD25" s="64">
        <v>809286114</v>
      </c>
      <c r="AE25" s="65">
        <v>299872198</v>
      </c>
      <c r="AF25" s="65">
        <f t="shared" si="14"/>
        <v>1109158312</v>
      </c>
      <c r="AG25" s="65">
        <v>4095004389</v>
      </c>
      <c r="AH25" s="65">
        <v>4015851263</v>
      </c>
      <c r="AI25" s="65">
        <v>3763706024</v>
      </c>
      <c r="AJ25" s="90">
        <f t="shared" si="15"/>
        <v>0.9372125055220204</v>
      </c>
      <c r="AK25" s="90">
        <f t="shared" si="16"/>
        <v>0.15591649823925224</v>
      </c>
    </row>
    <row r="26" spans="1:37" s="7" customFormat="1" ht="13" x14ac:dyDescent="0.3">
      <c r="A26" s="23" t="s">
        <v>23</v>
      </c>
      <c r="B26" s="31" t="s">
        <v>95</v>
      </c>
      <c r="C26" s="32" t="s">
        <v>96</v>
      </c>
      <c r="D26" s="64">
        <v>2741080854</v>
      </c>
      <c r="E26" s="65">
        <v>642490175</v>
      </c>
      <c r="F26" s="67">
        <f t="shared" si="0"/>
        <v>3383571029</v>
      </c>
      <c r="G26" s="64">
        <v>2831662033</v>
      </c>
      <c r="H26" s="65">
        <v>594994274</v>
      </c>
      <c r="I26" s="67">
        <f t="shared" si="1"/>
        <v>3426656307</v>
      </c>
      <c r="J26" s="64">
        <v>340999736</v>
      </c>
      <c r="K26" s="65">
        <v>51098535</v>
      </c>
      <c r="L26" s="65">
        <f t="shared" si="2"/>
        <v>392098271</v>
      </c>
      <c r="M26" s="90">
        <f t="shared" si="3"/>
        <v>0.1158829732372673</v>
      </c>
      <c r="N26" s="100">
        <v>751977900</v>
      </c>
      <c r="O26" s="101">
        <v>120751714</v>
      </c>
      <c r="P26" s="102">
        <f t="shared" si="4"/>
        <v>872729614</v>
      </c>
      <c r="Q26" s="90">
        <f t="shared" si="5"/>
        <v>0.2579315186588329</v>
      </c>
      <c r="R26" s="100">
        <v>527925410</v>
      </c>
      <c r="S26" s="102">
        <v>81000180</v>
      </c>
      <c r="T26" s="102">
        <f t="shared" si="6"/>
        <v>608925590</v>
      </c>
      <c r="U26" s="90">
        <f t="shared" si="7"/>
        <v>0.17770255766710016</v>
      </c>
      <c r="V26" s="100">
        <v>745653017</v>
      </c>
      <c r="W26" s="102">
        <v>183628209</v>
      </c>
      <c r="X26" s="102">
        <f t="shared" si="8"/>
        <v>929281226</v>
      </c>
      <c r="Y26" s="90">
        <f t="shared" si="9"/>
        <v>0.27119183914116429</v>
      </c>
      <c r="Z26" s="64">
        <f t="shared" si="10"/>
        <v>2366556063</v>
      </c>
      <c r="AA26" s="65">
        <f t="shared" si="11"/>
        <v>436478638</v>
      </c>
      <c r="AB26" s="65">
        <f t="shared" si="12"/>
        <v>2803034701</v>
      </c>
      <c r="AC26" s="90">
        <f t="shared" si="13"/>
        <v>0.81800870874442211</v>
      </c>
      <c r="AD26" s="64">
        <v>601870191</v>
      </c>
      <c r="AE26" s="65">
        <v>184863765</v>
      </c>
      <c r="AF26" s="65">
        <f t="shared" si="14"/>
        <v>786733956</v>
      </c>
      <c r="AG26" s="65">
        <v>3111079435</v>
      </c>
      <c r="AH26" s="65">
        <v>3047355490</v>
      </c>
      <c r="AI26" s="65">
        <v>2523956688</v>
      </c>
      <c r="AJ26" s="90">
        <f t="shared" si="15"/>
        <v>0.82824491474081352</v>
      </c>
      <c r="AK26" s="90">
        <f t="shared" si="16"/>
        <v>0.18118865839318121</v>
      </c>
    </row>
    <row r="27" spans="1:37" s="7" customFormat="1" ht="13" x14ac:dyDescent="0.3">
      <c r="A27" s="23" t="s">
        <v>23</v>
      </c>
      <c r="B27" s="33" t="s">
        <v>97</v>
      </c>
      <c r="C27" s="32" t="s">
        <v>98</v>
      </c>
      <c r="D27" s="64">
        <v>3907340809</v>
      </c>
      <c r="E27" s="65">
        <v>907018426</v>
      </c>
      <c r="F27" s="67">
        <f t="shared" si="0"/>
        <v>4814359235</v>
      </c>
      <c r="G27" s="64">
        <v>4028455676</v>
      </c>
      <c r="H27" s="65">
        <v>1164114344</v>
      </c>
      <c r="I27" s="67">
        <f t="shared" si="1"/>
        <v>5192570020</v>
      </c>
      <c r="J27" s="64">
        <v>638650656</v>
      </c>
      <c r="K27" s="65">
        <v>159022097</v>
      </c>
      <c r="L27" s="65">
        <f t="shared" si="2"/>
        <v>797672753</v>
      </c>
      <c r="M27" s="90">
        <f t="shared" si="3"/>
        <v>0.16568617214955295</v>
      </c>
      <c r="N27" s="100">
        <v>901411533</v>
      </c>
      <c r="O27" s="101">
        <v>316299988</v>
      </c>
      <c r="P27" s="102">
        <f t="shared" si="4"/>
        <v>1217711521</v>
      </c>
      <c r="Q27" s="90">
        <f t="shared" si="5"/>
        <v>0.25293324855098809</v>
      </c>
      <c r="R27" s="100">
        <v>744909565</v>
      </c>
      <c r="S27" s="102">
        <v>189040441</v>
      </c>
      <c r="T27" s="102">
        <f t="shared" si="6"/>
        <v>933950006</v>
      </c>
      <c r="U27" s="90">
        <f t="shared" si="7"/>
        <v>0.17986276591413206</v>
      </c>
      <c r="V27" s="100">
        <v>1178015038</v>
      </c>
      <c r="W27" s="102">
        <v>385248228</v>
      </c>
      <c r="X27" s="102">
        <f t="shared" si="8"/>
        <v>1563263266</v>
      </c>
      <c r="Y27" s="90">
        <f t="shared" si="9"/>
        <v>0.30105771515431584</v>
      </c>
      <c r="Z27" s="64">
        <f t="shared" si="10"/>
        <v>3462986792</v>
      </c>
      <c r="AA27" s="65">
        <f t="shared" si="11"/>
        <v>1049610754</v>
      </c>
      <c r="AB27" s="65">
        <f t="shared" si="12"/>
        <v>4512597546</v>
      </c>
      <c r="AC27" s="90">
        <f t="shared" si="13"/>
        <v>0.86904895429797213</v>
      </c>
      <c r="AD27" s="64">
        <v>931762685</v>
      </c>
      <c r="AE27" s="65">
        <v>538761693</v>
      </c>
      <c r="AF27" s="65">
        <f t="shared" si="14"/>
        <v>1470524378</v>
      </c>
      <c r="AG27" s="65">
        <v>4726436898</v>
      </c>
      <c r="AH27" s="65">
        <v>5302346235</v>
      </c>
      <c r="AI27" s="65">
        <v>4318911478</v>
      </c>
      <c r="AJ27" s="90">
        <f t="shared" si="15"/>
        <v>0.81452837792664434</v>
      </c>
      <c r="AK27" s="90">
        <f t="shared" si="16"/>
        <v>6.3065182316889068E-2</v>
      </c>
    </row>
    <row r="28" spans="1:37" s="7" customFormat="1" ht="13" x14ac:dyDescent="0.3">
      <c r="A28" s="34" t="s">
        <v>0</v>
      </c>
      <c r="B28" s="35" t="s">
        <v>617</v>
      </c>
      <c r="C28" s="34" t="s">
        <v>0</v>
      </c>
      <c r="D28" s="68">
        <f>SUM(D9:D27)</f>
        <v>88949718660</v>
      </c>
      <c r="E28" s="69">
        <f>SUM(E9:E27)</f>
        <v>8629551115</v>
      </c>
      <c r="F28" s="70">
        <f t="shared" si="0"/>
        <v>97579269775</v>
      </c>
      <c r="G28" s="68">
        <f>SUM(G9:G27)</f>
        <v>90877796065</v>
      </c>
      <c r="H28" s="69">
        <f>SUM(H9:H27)</f>
        <v>9857823651</v>
      </c>
      <c r="I28" s="70">
        <f t="shared" si="1"/>
        <v>100735619716</v>
      </c>
      <c r="J28" s="68">
        <f>SUM(J9:J27)</f>
        <v>18312410103</v>
      </c>
      <c r="K28" s="69">
        <f>SUM(K9:K27)</f>
        <v>1121950542</v>
      </c>
      <c r="L28" s="69">
        <f t="shared" si="2"/>
        <v>19434360645</v>
      </c>
      <c r="M28" s="91">
        <f t="shared" si="3"/>
        <v>0.19916485017578109</v>
      </c>
      <c r="N28" s="103">
        <f>SUM(N9:N27)</f>
        <v>19547728989</v>
      </c>
      <c r="O28" s="104">
        <f>SUM(O9:O27)</f>
        <v>2320399837</v>
      </c>
      <c r="P28" s="105">
        <f t="shared" si="4"/>
        <v>21868128826</v>
      </c>
      <c r="Q28" s="91">
        <f t="shared" si="5"/>
        <v>0.22410629713077293</v>
      </c>
      <c r="R28" s="103">
        <f>SUM(R9:R27)</f>
        <v>19822694121</v>
      </c>
      <c r="S28" s="105">
        <f>SUM(S9:S27)</f>
        <v>1448949885</v>
      </c>
      <c r="T28" s="105">
        <f t="shared" si="6"/>
        <v>21271644006</v>
      </c>
      <c r="U28" s="91">
        <f t="shared" si="7"/>
        <v>0.21116308279008275</v>
      </c>
      <c r="V28" s="103">
        <f>SUM(V9:V27)</f>
        <v>25309491736</v>
      </c>
      <c r="W28" s="105">
        <f>SUM(W9:W27)</f>
        <v>2604707917</v>
      </c>
      <c r="X28" s="105">
        <f t="shared" si="8"/>
        <v>27914199653</v>
      </c>
      <c r="Y28" s="91">
        <f t="shared" si="9"/>
        <v>0.277103568049687</v>
      </c>
      <c r="Z28" s="68">
        <f t="shared" si="10"/>
        <v>82992324949</v>
      </c>
      <c r="AA28" s="69">
        <f t="shared" si="11"/>
        <v>7496008181</v>
      </c>
      <c r="AB28" s="69">
        <f t="shared" si="12"/>
        <v>90488333130</v>
      </c>
      <c r="AC28" s="91">
        <f t="shared" si="13"/>
        <v>0.89827544005894067</v>
      </c>
      <c r="AD28" s="68">
        <f>SUM(AD9:AD27)</f>
        <v>22303886659</v>
      </c>
      <c r="AE28" s="69">
        <f>SUM(AE9:AE27)</f>
        <v>2867257931</v>
      </c>
      <c r="AF28" s="69">
        <f t="shared" si="14"/>
        <v>25171144590</v>
      </c>
      <c r="AG28" s="69">
        <f>SUM(AG9:AG27)</f>
        <v>91925470929</v>
      </c>
      <c r="AH28" s="69">
        <f>SUM(AH9:AH27)</f>
        <v>94671216246</v>
      </c>
      <c r="AI28" s="69">
        <f>SUM(AI9:AI27)</f>
        <v>85963336157</v>
      </c>
      <c r="AJ28" s="91">
        <f t="shared" si="15"/>
        <v>0.90801977164449998</v>
      </c>
      <c r="AK28" s="91">
        <f t="shared" si="16"/>
        <v>0.10897617520697733</v>
      </c>
    </row>
    <row r="29" spans="1:37" s="7" customFormat="1" ht="12.75" customHeight="1" x14ac:dyDescent="0.3">
      <c r="A29" s="36"/>
      <c r="B29" s="37"/>
      <c r="C29" s="38"/>
      <c r="D29" s="71"/>
      <c r="E29" s="72"/>
      <c r="F29" s="73"/>
      <c r="G29" s="71"/>
      <c r="H29" s="72"/>
      <c r="I29" s="73"/>
      <c r="J29" s="74"/>
      <c r="K29" s="72"/>
      <c r="L29" s="73"/>
      <c r="M29" s="92"/>
      <c r="N29" s="74"/>
      <c r="O29" s="73"/>
      <c r="P29" s="72"/>
      <c r="Q29" s="92"/>
      <c r="R29" s="74"/>
      <c r="S29" s="72"/>
      <c r="T29" s="72"/>
      <c r="U29" s="92"/>
      <c r="V29" s="74"/>
      <c r="W29" s="72"/>
      <c r="X29" s="72"/>
      <c r="Y29" s="92"/>
      <c r="Z29" s="74"/>
      <c r="AA29" s="72"/>
      <c r="AB29" s="73"/>
      <c r="AC29" s="92"/>
      <c r="AD29" s="74"/>
      <c r="AE29" s="72"/>
      <c r="AF29" s="72"/>
      <c r="AG29" s="72"/>
      <c r="AH29" s="72"/>
      <c r="AI29" s="72"/>
      <c r="AJ29" s="92"/>
      <c r="AK29" s="92"/>
    </row>
    <row r="30" spans="1:37" s="7" customFormat="1" ht="13" x14ac:dyDescent="0.3">
      <c r="B30" s="39"/>
      <c r="D30" s="75"/>
      <c r="E30" s="75"/>
      <c r="F30" s="75"/>
      <c r="G30" s="75"/>
      <c r="H30" s="75"/>
      <c r="I30" s="75"/>
      <c r="J30" s="75"/>
      <c r="K30" s="75"/>
      <c r="L30" s="75"/>
      <c r="M30" s="93"/>
      <c r="N30" s="75"/>
      <c r="O30" s="75"/>
      <c r="P30" s="75"/>
      <c r="Q30" s="93"/>
      <c r="R30" s="75"/>
      <c r="S30" s="75"/>
      <c r="T30" s="75"/>
      <c r="U30" s="93"/>
      <c r="V30" s="75"/>
      <c r="W30" s="75"/>
      <c r="X30" s="75"/>
      <c r="Y30" s="93"/>
      <c r="Z30" s="75"/>
      <c r="AA30" s="75"/>
      <c r="AB30" s="75"/>
      <c r="AC30" s="93"/>
      <c r="AD30" s="75"/>
      <c r="AE30" s="75"/>
      <c r="AF30" s="75"/>
      <c r="AG30" s="75"/>
      <c r="AH30" s="75"/>
      <c r="AI30" s="75"/>
      <c r="AJ30" s="93"/>
      <c r="AK30" s="93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81"/>
  <sheetViews>
    <sheetView showGridLines="0" view="pageBreakPreview" topLeftCell="K40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24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44</v>
      </c>
      <c r="C9" s="57" t="s">
        <v>45</v>
      </c>
      <c r="D9" s="77">
        <v>10949607478</v>
      </c>
      <c r="E9" s="78">
        <v>1159708535</v>
      </c>
      <c r="F9" s="79">
        <f>$D9       +$E9</f>
        <v>12109316013</v>
      </c>
      <c r="G9" s="77">
        <v>10919545679</v>
      </c>
      <c r="H9" s="78">
        <v>1549219884</v>
      </c>
      <c r="I9" s="79">
        <f>$G9       +$H9</f>
        <v>12468765563</v>
      </c>
      <c r="J9" s="77">
        <v>2986756274</v>
      </c>
      <c r="K9" s="78">
        <v>118909850</v>
      </c>
      <c r="L9" s="78">
        <f>$J9       +$K9</f>
        <v>3105666124</v>
      </c>
      <c r="M9" s="95">
        <f>IF(($F9       =0),0,($L9       /$F9       ))</f>
        <v>0.25646916148409216</v>
      </c>
      <c r="N9" s="77">
        <v>2974046940</v>
      </c>
      <c r="O9" s="78">
        <v>374188417</v>
      </c>
      <c r="P9" s="78">
        <f>$N9       +$O9</f>
        <v>3348235357</v>
      </c>
      <c r="Q9" s="95">
        <f>IF(($F9       =0),0,($P9       /$F9       ))</f>
        <v>0.27650078281923518</v>
      </c>
      <c r="R9" s="77">
        <v>2752320289</v>
      </c>
      <c r="S9" s="78">
        <v>167069144</v>
      </c>
      <c r="T9" s="78">
        <f>$R9       +$S9</f>
        <v>2919389433</v>
      </c>
      <c r="U9" s="95">
        <f>IF(($I9       =0),0,($T9       /$I9       ))</f>
        <v>0.23413620364016141</v>
      </c>
      <c r="V9" s="77">
        <v>2738327352</v>
      </c>
      <c r="W9" s="78">
        <v>223864855</v>
      </c>
      <c r="X9" s="78">
        <f>$V9       +$W9</f>
        <v>2962192207</v>
      </c>
      <c r="Y9" s="95">
        <f>IF(($I9       =0),0,($X9       /$I9       ))</f>
        <v>0.23756900328530139</v>
      </c>
      <c r="Z9" s="77">
        <f>$J9       +$N9       +$R9       +$V9</f>
        <v>11451450855</v>
      </c>
      <c r="AA9" s="78">
        <f>$K9       +$O9       +$S9       +$W9</f>
        <v>884032266</v>
      </c>
      <c r="AB9" s="78">
        <f>$Z9       +$AA9</f>
        <v>12335483121</v>
      </c>
      <c r="AC9" s="95">
        <f>IF(($I9       =0),0,($AB9       /$I9       ))</f>
        <v>0.98931069468532595</v>
      </c>
      <c r="AD9" s="77">
        <v>2750222096</v>
      </c>
      <c r="AE9" s="78">
        <v>312861551</v>
      </c>
      <c r="AF9" s="78">
        <f>$AD9       +$AE9</f>
        <v>3063083647</v>
      </c>
      <c r="AG9" s="78">
        <v>11358737149</v>
      </c>
      <c r="AH9" s="78">
        <v>11720752417</v>
      </c>
      <c r="AI9" s="79">
        <v>12103822617</v>
      </c>
      <c r="AJ9" s="114">
        <f>IF(($AH9       =0),0,($AI9       /$AH9       ))</f>
        <v>1.0326830724147358</v>
      </c>
      <c r="AK9" s="115">
        <f>IF(($AF9       =0),0,(($X9       /$AF9       )-1))</f>
        <v>-3.2937866420596595E-2</v>
      </c>
    </row>
    <row r="10" spans="1:37" ht="13" x14ac:dyDescent="0.3">
      <c r="A10" s="55" t="s">
        <v>99</v>
      </c>
      <c r="B10" s="56" t="s">
        <v>56</v>
      </c>
      <c r="C10" s="57" t="s">
        <v>57</v>
      </c>
      <c r="D10" s="77">
        <v>19524987890</v>
      </c>
      <c r="E10" s="78">
        <v>2150127530</v>
      </c>
      <c r="F10" s="79">
        <f t="shared" ref="F10:F55" si="0">$D10      +$E10</f>
        <v>21675115420</v>
      </c>
      <c r="G10" s="77">
        <v>19104050800</v>
      </c>
      <c r="H10" s="78">
        <v>2115186310</v>
      </c>
      <c r="I10" s="79">
        <f t="shared" ref="I10:I55" si="1">$G10      +$H10</f>
        <v>21219237110</v>
      </c>
      <c r="J10" s="77">
        <v>2423189497</v>
      </c>
      <c r="K10" s="78">
        <v>84255285</v>
      </c>
      <c r="L10" s="78">
        <f t="shared" ref="L10:L55" si="2">$J10      +$K10</f>
        <v>2507444782</v>
      </c>
      <c r="M10" s="95">
        <f t="shared" ref="M10:M55" si="3">IF(($F10      =0),0,($L10      /$F10      ))</f>
        <v>0.11568311095064979</v>
      </c>
      <c r="N10" s="77">
        <v>0</v>
      </c>
      <c r="O10" s="78">
        <v>0</v>
      </c>
      <c r="P10" s="78">
        <f t="shared" ref="P10:P55" si="4">$N10      +$O10</f>
        <v>0</v>
      </c>
      <c r="Q10" s="95">
        <f t="shared" ref="Q10:Q55" si="5">IF(($F10      =0),0,($P10      /$F10      ))</f>
        <v>0</v>
      </c>
      <c r="R10" s="77">
        <v>0</v>
      </c>
      <c r="S10" s="78">
        <v>0</v>
      </c>
      <c r="T10" s="78">
        <f t="shared" ref="T10:T55" si="6">$R10      +$S10</f>
        <v>0</v>
      </c>
      <c r="U10" s="95">
        <f t="shared" ref="U10:U55" si="7">IF(($I10      =0),0,($T10      /$I10      ))</f>
        <v>0</v>
      </c>
      <c r="V10" s="77">
        <v>11005730034</v>
      </c>
      <c r="W10" s="78">
        <v>925069823</v>
      </c>
      <c r="X10" s="78">
        <f t="shared" ref="X10:X55" si="8">$V10      +$W10</f>
        <v>11930799857</v>
      </c>
      <c r="Y10" s="95">
        <f t="shared" ref="Y10:Y55" si="9">IF(($I10      =0),0,($X10      /$I10      ))</f>
        <v>0.56226337427453343</v>
      </c>
      <c r="Z10" s="77">
        <f t="shared" ref="Z10:Z55" si="10">$J10      +$N10      +$R10      +$V10</f>
        <v>13428919531</v>
      </c>
      <c r="AA10" s="78">
        <f t="shared" ref="AA10:AA55" si="11">$K10      +$O10      +$S10      +$W10</f>
        <v>1009325108</v>
      </c>
      <c r="AB10" s="78">
        <f t="shared" ref="AB10:AB55" si="12">$Z10      +$AA10</f>
        <v>14438244639</v>
      </c>
      <c r="AC10" s="95">
        <f t="shared" ref="AC10:AC55" si="13">IF(($I10      =0),0,($AB10      /$I10      ))</f>
        <v>0.68043184418706937</v>
      </c>
      <c r="AD10" s="77">
        <v>3314401880</v>
      </c>
      <c r="AE10" s="78">
        <v>401401530</v>
      </c>
      <c r="AF10" s="78">
        <f t="shared" ref="AF10:AF55" si="14">$AD10      +$AE10</f>
        <v>3715803410</v>
      </c>
      <c r="AG10" s="78">
        <v>20073615180</v>
      </c>
      <c r="AH10" s="78">
        <v>19958712595</v>
      </c>
      <c r="AI10" s="79">
        <v>14630787903</v>
      </c>
      <c r="AJ10" s="114">
        <f t="shared" ref="AJ10:AJ55" si="15">IF(($AH10      =0),0,($AI10      /$AH10      ))</f>
        <v>0.73305268730936402</v>
      </c>
      <c r="AK10" s="115">
        <f t="shared" ref="AK10:AK55" si="16">IF(($AF10      =0),0,(($X10      /$AF10      )-1))</f>
        <v>2.2108264460094245</v>
      </c>
    </row>
    <row r="11" spans="1:37" ht="14" x14ac:dyDescent="0.3">
      <c r="A11" s="58" t="s">
        <v>0</v>
      </c>
      <c r="B11" s="59" t="s">
        <v>100</v>
      </c>
      <c r="C11" s="60" t="s">
        <v>0</v>
      </c>
      <c r="D11" s="80">
        <f>SUM(D9:D10)</f>
        <v>30474595368</v>
      </c>
      <c r="E11" s="81">
        <f>SUM(E9:E10)</f>
        <v>3309836065</v>
      </c>
      <c r="F11" s="82">
        <f t="shared" si="0"/>
        <v>33784431433</v>
      </c>
      <c r="G11" s="80">
        <f>SUM(G9:G10)</f>
        <v>30023596479</v>
      </c>
      <c r="H11" s="81">
        <f>SUM(H9:H10)</f>
        <v>3664406194</v>
      </c>
      <c r="I11" s="82">
        <f t="shared" si="1"/>
        <v>33688002673</v>
      </c>
      <c r="J11" s="80">
        <f>SUM(J9:J10)</f>
        <v>5409945771</v>
      </c>
      <c r="K11" s="81">
        <f>SUM(K9:K10)</f>
        <v>203165135</v>
      </c>
      <c r="L11" s="81">
        <f t="shared" si="2"/>
        <v>5613110906</v>
      </c>
      <c r="M11" s="96">
        <f t="shared" si="3"/>
        <v>0.16614489775066094</v>
      </c>
      <c r="N11" s="80">
        <f>SUM(N9:N10)</f>
        <v>2974046940</v>
      </c>
      <c r="O11" s="81">
        <f>SUM(O9:O10)</f>
        <v>374188417</v>
      </c>
      <c r="P11" s="81">
        <f t="shared" si="4"/>
        <v>3348235357</v>
      </c>
      <c r="Q11" s="96">
        <f t="shared" si="5"/>
        <v>9.9105866666428677E-2</v>
      </c>
      <c r="R11" s="80">
        <f>SUM(R9:R10)</f>
        <v>2752320289</v>
      </c>
      <c r="S11" s="81">
        <f>SUM(S9:S10)</f>
        <v>167069144</v>
      </c>
      <c r="T11" s="81">
        <f t="shared" si="6"/>
        <v>2919389433</v>
      </c>
      <c r="U11" s="96">
        <f t="shared" si="7"/>
        <v>8.665961770834843E-2</v>
      </c>
      <c r="V11" s="80">
        <f>SUM(V9:V10)</f>
        <v>13744057386</v>
      </c>
      <c r="W11" s="81">
        <f>SUM(W9:W10)</f>
        <v>1148934678</v>
      </c>
      <c r="X11" s="81">
        <f t="shared" si="8"/>
        <v>14892992064</v>
      </c>
      <c r="Y11" s="96">
        <f t="shared" si="9"/>
        <v>0.44208593215104203</v>
      </c>
      <c r="Z11" s="80">
        <f t="shared" si="10"/>
        <v>24880370386</v>
      </c>
      <c r="AA11" s="81">
        <f t="shared" si="11"/>
        <v>1893357374</v>
      </c>
      <c r="AB11" s="81">
        <f t="shared" si="12"/>
        <v>26773727760</v>
      </c>
      <c r="AC11" s="96">
        <f t="shared" si="13"/>
        <v>0.79475556980581696</v>
      </c>
      <c r="AD11" s="80">
        <f>SUM(AD9:AD10)</f>
        <v>6064623976</v>
      </c>
      <c r="AE11" s="81">
        <f>SUM(AE9:AE10)</f>
        <v>714263081</v>
      </c>
      <c r="AF11" s="81">
        <f t="shared" si="14"/>
        <v>6778887057</v>
      </c>
      <c r="AG11" s="81">
        <f>SUM(AG9:AG10)</f>
        <v>31432352329</v>
      </c>
      <c r="AH11" s="81">
        <f>SUM(AH9:AH10)</f>
        <v>31679465012</v>
      </c>
      <c r="AI11" s="82">
        <f>SUM(AI9:AI10)</f>
        <v>26734610520</v>
      </c>
      <c r="AJ11" s="116">
        <f t="shared" si="15"/>
        <v>0.84390978540430162</v>
      </c>
      <c r="AK11" s="117">
        <f t="shared" si="16"/>
        <v>1.19696713321418</v>
      </c>
    </row>
    <row r="12" spans="1:37" ht="13" x14ac:dyDescent="0.3">
      <c r="A12" s="55" t="s">
        <v>101</v>
      </c>
      <c r="B12" s="56" t="s">
        <v>102</v>
      </c>
      <c r="C12" s="57" t="s">
        <v>103</v>
      </c>
      <c r="D12" s="77">
        <v>643556722</v>
      </c>
      <c r="E12" s="78">
        <v>112867059</v>
      </c>
      <c r="F12" s="79">
        <f t="shared" si="0"/>
        <v>756423781</v>
      </c>
      <c r="G12" s="77">
        <v>738991872</v>
      </c>
      <c r="H12" s="78">
        <v>83043466</v>
      </c>
      <c r="I12" s="79">
        <f t="shared" si="1"/>
        <v>822035338</v>
      </c>
      <c r="J12" s="77">
        <v>156861297</v>
      </c>
      <c r="K12" s="78">
        <v>37002618</v>
      </c>
      <c r="L12" s="78">
        <f t="shared" si="2"/>
        <v>193863915</v>
      </c>
      <c r="M12" s="95">
        <f t="shared" si="3"/>
        <v>0.25629008483010662</v>
      </c>
      <c r="N12" s="77">
        <v>117065154</v>
      </c>
      <c r="O12" s="78">
        <v>11464752</v>
      </c>
      <c r="P12" s="78">
        <f t="shared" si="4"/>
        <v>128529906</v>
      </c>
      <c r="Q12" s="95">
        <f t="shared" si="5"/>
        <v>0.16991785455248662</v>
      </c>
      <c r="R12" s="77">
        <v>170994942</v>
      </c>
      <c r="S12" s="78">
        <v>16323481</v>
      </c>
      <c r="T12" s="78">
        <f t="shared" si="6"/>
        <v>187318423</v>
      </c>
      <c r="U12" s="95">
        <f t="shared" si="7"/>
        <v>0.22787149693070738</v>
      </c>
      <c r="V12" s="77">
        <v>114648167</v>
      </c>
      <c r="W12" s="78">
        <v>13819804</v>
      </c>
      <c r="X12" s="78">
        <f t="shared" si="8"/>
        <v>128467971</v>
      </c>
      <c r="Y12" s="95">
        <f t="shared" si="9"/>
        <v>0.15628035080895755</v>
      </c>
      <c r="Z12" s="77">
        <f t="shared" si="10"/>
        <v>559569560</v>
      </c>
      <c r="AA12" s="78">
        <f t="shared" si="11"/>
        <v>78610655</v>
      </c>
      <c r="AB12" s="78">
        <f t="shared" si="12"/>
        <v>638180215</v>
      </c>
      <c r="AC12" s="95">
        <f t="shared" si="13"/>
        <v>0.77634158228852201</v>
      </c>
      <c r="AD12" s="77">
        <v>105460139</v>
      </c>
      <c r="AE12" s="78">
        <v>1935277</v>
      </c>
      <c r="AF12" s="78">
        <f t="shared" si="14"/>
        <v>107395416</v>
      </c>
      <c r="AG12" s="78">
        <v>619642774</v>
      </c>
      <c r="AH12" s="78">
        <v>721070811</v>
      </c>
      <c r="AI12" s="79">
        <v>626049237</v>
      </c>
      <c r="AJ12" s="114">
        <f t="shared" si="15"/>
        <v>0.86822157747833173</v>
      </c>
      <c r="AK12" s="115">
        <f t="shared" si="16"/>
        <v>0.19621465966480356</v>
      </c>
    </row>
    <row r="13" spans="1:37" ht="13" x14ac:dyDescent="0.3">
      <c r="A13" s="55" t="s">
        <v>101</v>
      </c>
      <c r="B13" s="56" t="s">
        <v>104</v>
      </c>
      <c r="C13" s="57" t="s">
        <v>105</v>
      </c>
      <c r="D13" s="77">
        <v>417577915</v>
      </c>
      <c r="E13" s="78">
        <v>58791930</v>
      </c>
      <c r="F13" s="79">
        <f t="shared" si="0"/>
        <v>476369845</v>
      </c>
      <c r="G13" s="77">
        <v>400344990</v>
      </c>
      <c r="H13" s="78">
        <v>109294922</v>
      </c>
      <c r="I13" s="79">
        <f t="shared" si="1"/>
        <v>509639912</v>
      </c>
      <c r="J13" s="77">
        <v>52023644</v>
      </c>
      <c r="K13" s="78">
        <v>11620150</v>
      </c>
      <c r="L13" s="78">
        <f t="shared" si="2"/>
        <v>63643794</v>
      </c>
      <c r="M13" s="95">
        <f t="shared" si="3"/>
        <v>0.13360164306789823</v>
      </c>
      <c r="N13" s="77">
        <v>93863837</v>
      </c>
      <c r="O13" s="78">
        <v>14406437</v>
      </c>
      <c r="P13" s="78">
        <f t="shared" si="4"/>
        <v>108270274</v>
      </c>
      <c r="Q13" s="95">
        <f t="shared" si="5"/>
        <v>0.22728196407982121</v>
      </c>
      <c r="R13" s="77">
        <v>138120539</v>
      </c>
      <c r="S13" s="78">
        <v>18364809</v>
      </c>
      <c r="T13" s="78">
        <f t="shared" si="6"/>
        <v>156485348</v>
      </c>
      <c r="U13" s="95">
        <f t="shared" si="7"/>
        <v>0.30705081041611987</v>
      </c>
      <c r="V13" s="77">
        <v>104571522</v>
      </c>
      <c r="W13" s="78">
        <v>19972411</v>
      </c>
      <c r="X13" s="78">
        <f t="shared" si="8"/>
        <v>124543933</v>
      </c>
      <c r="Y13" s="95">
        <f t="shared" si="9"/>
        <v>0.24437633330413103</v>
      </c>
      <c r="Z13" s="77">
        <f t="shared" si="10"/>
        <v>388579542</v>
      </c>
      <c r="AA13" s="78">
        <f t="shared" si="11"/>
        <v>64363807</v>
      </c>
      <c r="AB13" s="78">
        <f t="shared" si="12"/>
        <v>452943349</v>
      </c>
      <c r="AC13" s="95">
        <f t="shared" si="13"/>
        <v>0.88875172123489421</v>
      </c>
      <c r="AD13" s="77">
        <v>366309405</v>
      </c>
      <c r="AE13" s="78">
        <v>26055190</v>
      </c>
      <c r="AF13" s="78">
        <f t="shared" si="14"/>
        <v>392364595</v>
      </c>
      <c r="AG13" s="78">
        <v>426621777</v>
      </c>
      <c r="AH13" s="78">
        <v>455302123</v>
      </c>
      <c r="AI13" s="79">
        <v>522968096</v>
      </c>
      <c r="AJ13" s="114">
        <f t="shared" si="15"/>
        <v>1.1486177410158924</v>
      </c>
      <c r="AK13" s="115">
        <f t="shared" si="16"/>
        <v>-0.68258111310986158</v>
      </c>
    </row>
    <row r="14" spans="1:37" ht="13" x14ac:dyDescent="0.3">
      <c r="A14" s="55" t="s">
        <v>101</v>
      </c>
      <c r="B14" s="56" t="s">
        <v>106</v>
      </c>
      <c r="C14" s="57" t="s">
        <v>107</v>
      </c>
      <c r="D14" s="77">
        <v>823689703</v>
      </c>
      <c r="E14" s="78">
        <v>114399571</v>
      </c>
      <c r="F14" s="79">
        <f t="shared" si="0"/>
        <v>938089274</v>
      </c>
      <c r="G14" s="77">
        <v>780129205</v>
      </c>
      <c r="H14" s="78">
        <v>140768458</v>
      </c>
      <c r="I14" s="79">
        <f t="shared" si="1"/>
        <v>920897663</v>
      </c>
      <c r="J14" s="77">
        <v>118200090</v>
      </c>
      <c r="K14" s="78">
        <v>14102397</v>
      </c>
      <c r="L14" s="78">
        <f t="shared" si="2"/>
        <v>132302487</v>
      </c>
      <c r="M14" s="95">
        <f t="shared" si="3"/>
        <v>0.14103400461649454</v>
      </c>
      <c r="N14" s="77">
        <v>132860114</v>
      </c>
      <c r="O14" s="78">
        <v>14937350</v>
      </c>
      <c r="P14" s="78">
        <f t="shared" si="4"/>
        <v>147797464</v>
      </c>
      <c r="Q14" s="95">
        <f t="shared" si="5"/>
        <v>0.15755159780240702</v>
      </c>
      <c r="R14" s="77">
        <v>116621115</v>
      </c>
      <c r="S14" s="78">
        <v>34933494</v>
      </c>
      <c r="T14" s="78">
        <f t="shared" si="6"/>
        <v>151554609</v>
      </c>
      <c r="U14" s="95">
        <f t="shared" si="7"/>
        <v>0.1645726936761702</v>
      </c>
      <c r="V14" s="77">
        <v>211566108</v>
      </c>
      <c r="W14" s="78">
        <v>70298438</v>
      </c>
      <c r="X14" s="78">
        <f t="shared" si="8"/>
        <v>281864546</v>
      </c>
      <c r="Y14" s="95">
        <f t="shared" si="9"/>
        <v>0.30607586198207132</v>
      </c>
      <c r="Z14" s="77">
        <f t="shared" si="10"/>
        <v>579247427</v>
      </c>
      <c r="AA14" s="78">
        <f t="shared" si="11"/>
        <v>134271679</v>
      </c>
      <c r="AB14" s="78">
        <f t="shared" si="12"/>
        <v>713519106</v>
      </c>
      <c r="AC14" s="95">
        <f t="shared" si="13"/>
        <v>0.77480824924191383</v>
      </c>
      <c r="AD14" s="77">
        <v>143167395</v>
      </c>
      <c r="AE14" s="78">
        <v>7285837</v>
      </c>
      <c r="AF14" s="78">
        <f t="shared" si="14"/>
        <v>150453232</v>
      </c>
      <c r="AG14" s="78">
        <v>875717774</v>
      </c>
      <c r="AH14" s="78">
        <v>931644360</v>
      </c>
      <c r="AI14" s="79">
        <v>513803872</v>
      </c>
      <c r="AJ14" s="114">
        <f t="shared" si="15"/>
        <v>0.55150215474926501</v>
      </c>
      <c r="AK14" s="115">
        <f t="shared" si="16"/>
        <v>0.87343629813150181</v>
      </c>
    </row>
    <row r="15" spans="1:37" ht="13" x14ac:dyDescent="0.3">
      <c r="A15" s="55" t="s">
        <v>101</v>
      </c>
      <c r="B15" s="56" t="s">
        <v>108</v>
      </c>
      <c r="C15" s="57" t="s">
        <v>109</v>
      </c>
      <c r="D15" s="77">
        <v>794742348</v>
      </c>
      <c r="E15" s="78">
        <v>158518240</v>
      </c>
      <c r="F15" s="79">
        <f t="shared" si="0"/>
        <v>953260588</v>
      </c>
      <c r="G15" s="77">
        <v>805252032</v>
      </c>
      <c r="H15" s="78">
        <v>232933900</v>
      </c>
      <c r="I15" s="79">
        <f t="shared" si="1"/>
        <v>1038185932</v>
      </c>
      <c r="J15" s="77">
        <v>147859031</v>
      </c>
      <c r="K15" s="78">
        <v>49279733</v>
      </c>
      <c r="L15" s="78">
        <f t="shared" si="2"/>
        <v>197138764</v>
      </c>
      <c r="M15" s="95">
        <f t="shared" si="3"/>
        <v>0.20680469378641719</v>
      </c>
      <c r="N15" s="77">
        <v>172192994</v>
      </c>
      <c r="O15" s="78">
        <v>62157059</v>
      </c>
      <c r="P15" s="78">
        <f t="shared" si="4"/>
        <v>234350053</v>
      </c>
      <c r="Q15" s="95">
        <f t="shared" si="5"/>
        <v>0.24584049309295478</v>
      </c>
      <c r="R15" s="77">
        <v>166411857</v>
      </c>
      <c r="S15" s="78">
        <v>32962870</v>
      </c>
      <c r="T15" s="78">
        <f t="shared" si="6"/>
        <v>199374727</v>
      </c>
      <c r="U15" s="95">
        <f t="shared" si="7"/>
        <v>0.19204144542386267</v>
      </c>
      <c r="V15" s="77">
        <v>158251683</v>
      </c>
      <c r="W15" s="78">
        <v>37714416</v>
      </c>
      <c r="X15" s="78">
        <f t="shared" si="8"/>
        <v>195966099</v>
      </c>
      <c r="Y15" s="95">
        <f t="shared" si="9"/>
        <v>0.18875819153365295</v>
      </c>
      <c r="Z15" s="77">
        <f t="shared" si="10"/>
        <v>644715565</v>
      </c>
      <c r="AA15" s="78">
        <f t="shared" si="11"/>
        <v>182114078</v>
      </c>
      <c r="AB15" s="78">
        <f t="shared" si="12"/>
        <v>826829643</v>
      </c>
      <c r="AC15" s="95">
        <f t="shared" si="13"/>
        <v>0.79641769120023098</v>
      </c>
      <c r="AD15" s="77">
        <v>161283748</v>
      </c>
      <c r="AE15" s="78">
        <v>44286632</v>
      </c>
      <c r="AF15" s="78">
        <f t="shared" si="14"/>
        <v>205570380</v>
      </c>
      <c r="AG15" s="78">
        <v>829932291</v>
      </c>
      <c r="AH15" s="78">
        <v>955952885</v>
      </c>
      <c r="AI15" s="79">
        <v>787518672</v>
      </c>
      <c r="AJ15" s="114">
        <f t="shared" si="15"/>
        <v>0.82380490122167471</v>
      </c>
      <c r="AK15" s="115">
        <f t="shared" si="16"/>
        <v>-4.6720159781774018E-2</v>
      </c>
    </row>
    <row r="16" spans="1:37" ht="13" x14ac:dyDescent="0.3">
      <c r="A16" s="55" t="s">
        <v>101</v>
      </c>
      <c r="B16" s="56" t="s">
        <v>110</v>
      </c>
      <c r="C16" s="57" t="s">
        <v>111</v>
      </c>
      <c r="D16" s="77">
        <v>280789355</v>
      </c>
      <c r="E16" s="78">
        <v>48143077</v>
      </c>
      <c r="F16" s="79">
        <f t="shared" si="0"/>
        <v>328932432</v>
      </c>
      <c r="G16" s="77">
        <v>301544650</v>
      </c>
      <c r="H16" s="78">
        <v>47993077</v>
      </c>
      <c r="I16" s="79">
        <f t="shared" si="1"/>
        <v>349537727</v>
      </c>
      <c r="J16" s="77">
        <v>66464921</v>
      </c>
      <c r="K16" s="78">
        <v>46512017</v>
      </c>
      <c r="L16" s="78">
        <f t="shared" si="2"/>
        <v>112976938</v>
      </c>
      <c r="M16" s="95">
        <f t="shared" si="3"/>
        <v>0.34346548716120517</v>
      </c>
      <c r="N16" s="77">
        <v>75679831</v>
      </c>
      <c r="O16" s="78">
        <v>16021088</v>
      </c>
      <c r="P16" s="78">
        <f t="shared" si="4"/>
        <v>91700919</v>
      </c>
      <c r="Q16" s="95">
        <f t="shared" si="5"/>
        <v>0.27878345240216384</v>
      </c>
      <c r="R16" s="77">
        <v>59273259</v>
      </c>
      <c r="S16" s="78">
        <v>4867081</v>
      </c>
      <c r="T16" s="78">
        <f t="shared" si="6"/>
        <v>64140340</v>
      </c>
      <c r="U16" s="95">
        <f t="shared" si="7"/>
        <v>0.18350047804710934</v>
      </c>
      <c r="V16" s="77">
        <v>52177761</v>
      </c>
      <c r="W16" s="78">
        <v>12413007</v>
      </c>
      <c r="X16" s="78">
        <f t="shared" si="8"/>
        <v>64590768</v>
      </c>
      <c r="Y16" s="95">
        <f t="shared" si="9"/>
        <v>0.18478911719878524</v>
      </c>
      <c r="Z16" s="77">
        <f t="shared" si="10"/>
        <v>253595772</v>
      </c>
      <c r="AA16" s="78">
        <f t="shared" si="11"/>
        <v>79813193</v>
      </c>
      <c r="AB16" s="78">
        <f t="shared" si="12"/>
        <v>333408965</v>
      </c>
      <c r="AC16" s="95">
        <f t="shared" si="13"/>
        <v>0.95385687794439422</v>
      </c>
      <c r="AD16" s="77">
        <v>-25627813</v>
      </c>
      <c r="AE16" s="78">
        <v>19893806</v>
      </c>
      <c r="AF16" s="78">
        <f t="shared" si="14"/>
        <v>-5734007</v>
      </c>
      <c r="AG16" s="78">
        <v>298951253</v>
      </c>
      <c r="AH16" s="78">
        <v>311237510</v>
      </c>
      <c r="AI16" s="79">
        <v>232571161</v>
      </c>
      <c r="AJ16" s="114">
        <f t="shared" si="15"/>
        <v>0.74724656742048867</v>
      </c>
      <c r="AK16" s="115">
        <f t="shared" si="16"/>
        <v>-12.264508048211312</v>
      </c>
    </row>
    <row r="17" spans="1:37" ht="13" x14ac:dyDescent="0.3">
      <c r="A17" s="55" t="s">
        <v>101</v>
      </c>
      <c r="B17" s="56" t="s">
        <v>112</v>
      </c>
      <c r="C17" s="57" t="s">
        <v>113</v>
      </c>
      <c r="D17" s="77">
        <v>1581117404</v>
      </c>
      <c r="E17" s="78">
        <v>265462280</v>
      </c>
      <c r="F17" s="79">
        <f t="shared" si="0"/>
        <v>1846579684</v>
      </c>
      <c r="G17" s="77">
        <v>1545172729</v>
      </c>
      <c r="H17" s="78">
        <v>322565180</v>
      </c>
      <c r="I17" s="79">
        <f t="shared" si="1"/>
        <v>1867737909</v>
      </c>
      <c r="J17" s="77">
        <v>358803966</v>
      </c>
      <c r="K17" s="78">
        <v>12933049</v>
      </c>
      <c r="L17" s="78">
        <f t="shared" si="2"/>
        <v>371737015</v>
      </c>
      <c r="M17" s="95">
        <f t="shared" si="3"/>
        <v>0.20131111493372197</v>
      </c>
      <c r="N17" s="77">
        <v>345749058</v>
      </c>
      <c r="O17" s="78">
        <v>31161812</v>
      </c>
      <c r="P17" s="78">
        <f t="shared" si="4"/>
        <v>376910870</v>
      </c>
      <c r="Q17" s="95">
        <f t="shared" si="5"/>
        <v>0.20411297344263427</v>
      </c>
      <c r="R17" s="77">
        <v>334059731</v>
      </c>
      <c r="S17" s="78">
        <v>23347096</v>
      </c>
      <c r="T17" s="78">
        <f t="shared" si="6"/>
        <v>357406827</v>
      </c>
      <c r="U17" s="95">
        <f t="shared" si="7"/>
        <v>0.19135812646826778</v>
      </c>
      <c r="V17" s="77">
        <v>404077795</v>
      </c>
      <c r="W17" s="78">
        <v>71910643</v>
      </c>
      <c r="X17" s="78">
        <f t="shared" si="8"/>
        <v>475988438</v>
      </c>
      <c r="Y17" s="95">
        <f t="shared" si="9"/>
        <v>0.2548475542025313</v>
      </c>
      <c r="Z17" s="77">
        <f t="shared" si="10"/>
        <v>1442690550</v>
      </c>
      <c r="AA17" s="78">
        <f t="shared" si="11"/>
        <v>139352600</v>
      </c>
      <c r="AB17" s="78">
        <f t="shared" si="12"/>
        <v>1582043150</v>
      </c>
      <c r="AC17" s="95">
        <f t="shared" si="13"/>
        <v>0.84703701861844038</v>
      </c>
      <c r="AD17" s="77">
        <v>183322963</v>
      </c>
      <c r="AE17" s="78">
        <v>57063421</v>
      </c>
      <c r="AF17" s="78">
        <f t="shared" si="14"/>
        <v>240386384</v>
      </c>
      <c r="AG17" s="78">
        <v>1655835351</v>
      </c>
      <c r="AH17" s="78">
        <v>1719520121</v>
      </c>
      <c r="AI17" s="79">
        <v>1485108472</v>
      </c>
      <c r="AJ17" s="114">
        <f t="shared" si="15"/>
        <v>0.86367612327579157</v>
      </c>
      <c r="AK17" s="115">
        <f t="shared" si="16"/>
        <v>0.98009733363267371</v>
      </c>
    </row>
    <row r="18" spans="1:37" ht="13" x14ac:dyDescent="0.3">
      <c r="A18" s="55" t="s">
        <v>101</v>
      </c>
      <c r="B18" s="56" t="s">
        <v>114</v>
      </c>
      <c r="C18" s="57" t="s">
        <v>115</v>
      </c>
      <c r="D18" s="77">
        <v>249350024</v>
      </c>
      <c r="E18" s="78">
        <v>50608547</v>
      </c>
      <c r="F18" s="79">
        <f t="shared" si="0"/>
        <v>299958571</v>
      </c>
      <c r="G18" s="77">
        <v>256070405</v>
      </c>
      <c r="H18" s="78">
        <v>51521797</v>
      </c>
      <c r="I18" s="79">
        <f t="shared" si="1"/>
        <v>307592202</v>
      </c>
      <c r="J18" s="77">
        <v>56715750</v>
      </c>
      <c r="K18" s="78">
        <v>14203144</v>
      </c>
      <c r="L18" s="78">
        <f t="shared" si="2"/>
        <v>70918894</v>
      </c>
      <c r="M18" s="95">
        <f t="shared" si="3"/>
        <v>0.23642896338508027</v>
      </c>
      <c r="N18" s="77">
        <v>66549196</v>
      </c>
      <c r="O18" s="78">
        <v>18271799</v>
      </c>
      <c r="P18" s="78">
        <f t="shared" si="4"/>
        <v>84820995</v>
      </c>
      <c r="Q18" s="95">
        <f t="shared" si="5"/>
        <v>0.28277570038163702</v>
      </c>
      <c r="R18" s="77">
        <v>65065995</v>
      </c>
      <c r="S18" s="78">
        <v>1204625</v>
      </c>
      <c r="T18" s="78">
        <f t="shared" si="6"/>
        <v>66270620</v>
      </c>
      <c r="U18" s="95">
        <f t="shared" si="7"/>
        <v>0.21544961013023339</v>
      </c>
      <c r="V18" s="77">
        <v>47210317</v>
      </c>
      <c r="W18" s="78">
        <v>16922287</v>
      </c>
      <c r="X18" s="78">
        <f t="shared" si="8"/>
        <v>64132604</v>
      </c>
      <c r="Y18" s="95">
        <f t="shared" si="9"/>
        <v>0.20849879672827337</v>
      </c>
      <c r="Z18" s="77">
        <f t="shared" si="10"/>
        <v>235541258</v>
      </c>
      <c r="AA18" s="78">
        <f t="shared" si="11"/>
        <v>50601855</v>
      </c>
      <c r="AB18" s="78">
        <f t="shared" si="12"/>
        <v>286143113</v>
      </c>
      <c r="AC18" s="95">
        <f t="shared" si="13"/>
        <v>0.93026777382347292</v>
      </c>
      <c r="AD18" s="77">
        <v>55600568</v>
      </c>
      <c r="AE18" s="78">
        <v>5377444</v>
      </c>
      <c r="AF18" s="78">
        <f t="shared" si="14"/>
        <v>60978012</v>
      </c>
      <c r="AG18" s="78">
        <v>283744868</v>
      </c>
      <c r="AH18" s="78">
        <v>294584112</v>
      </c>
      <c r="AI18" s="79">
        <v>231109312</v>
      </c>
      <c r="AJ18" s="114">
        <f t="shared" si="15"/>
        <v>0.78452741538213033</v>
      </c>
      <c r="AK18" s="115">
        <f t="shared" si="16"/>
        <v>5.1733270674681808E-2</v>
      </c>
    </row>
    <row r="19" spans="1:37" ht="13" x14ac:dyDescent="0.3">
      <c r="A19" s="55" t="s">
        <v>116</v>
      </c>
      <c r="B19" s="56" t="s">
        <v>117</v>
      </c>
      <c r="C19" s="57" t="s">
        <v>118</v>
      </c>
      <c r="D19" s="77">
        <v>385125458</v>
      </c>
      <c r="E19" s="78">
        <v>6849100</v>
      </c>
      <c r="F19" s="79">
        <f t="shared" si="0"/>
        <v>391974558</v>
      </c>
      <c r="G19" s="77">
        <v>427562303</v>
      </c>
      <c r="H19" s="78">
        <v>10639600</v>
      </c>
      <c r="I19" s="79">
        <f t="shared" si="1"/>
        <v>438201903</v>
      </c>
      <c r="J19" s="77">
        <v>70641475</v>
      </c>
      <c r="K19" s="78">
        <v>2729602</v>
      </c>
      <c r="L19" s="78">
        <f t="shared" si="2"/>
        <v>73371077</v>
      </c>
      <c r="M19" s="95">
        <f t="shared" si="3"/>
        <v>0.18718326356273357</v>
      </c>
      <c r="N19" s="77">
        <v>76496670</v>
      </c>
      <c r="O19" s="78">
        <v>151073</v>
      </c>
      <c r="P19" s="78">
        <f t="shared" si="4"/>
        <v>76647743</v>
      </c>
      <c r="Q19" s="95">
        <f t="shared" si="5"/>
        <v>0.19554264794910489</v>
      </c>
      <c r="R19" s="77">
        <v>68451278</v>
      </c>
      <c r="S19" s="78">
        <v>18422</v>
      </c>
      <c r="T19" s="78">
        <f t="shared" si="6"/>
        <v>68469700</v>
      </c>
      <c r="U19" s="95">
        <f t="shared" si="7"/>
        <v>0.15625148939620193</v>
      </c>
      <c r="V19" s="77">
        <v>30243304</v>
      </c>
      <c r="W19" s="78">
        <v>2280187</v>
      </c>
      <c r="X19" s="78">
        <f t="shared" si="8"/>
        <v>32523491</v>
      </c>
      <c r="Y19" s="95">
        <f t="shared" si="9"/>
        <v>7.4220332630549987E-2</v>
      </c>
      <c r="Z19" s="77">
        <f t="shared" si="10"/>
        <v>245832727</v>
      </c>
      <c r="AA19" s="78">
        <f t="shared" si="11"/>
        <v>5179284</v>
      </c>
      <c r="AB19" s="78">
        <f t="shared" si="12"/>
        <v>251012011</v>
      </c>
      <c r="AC19" s="95">
        <f t="shared" si="13"/>
        <v>0.57282273144304441</v>
      </c>
      <c r="AD19" s="77">
        <v>96151520</v>
      </c>
      <c r="AE19" s="78">
        <v>1335910</v>
      </c>
      <c r="AF19" s="78">
        <f t="shared" si="14"/>
        <v>97487430</v>
      </c>
      <c r="AG19" s="78">
        <v>258365178</v>
      </c>
      <c r="AH19" s="78">
        <v>425447428</v>
      </c>
      <c r="AI19" s="79">
        <v>294309603</v>
      </c>
      <c r="AJ19" s="114">
        <f t="shared" si="15"/>
        <v>0.69176491296123199</v>
      </c>
      <c r="AK19" s="115">
        <f t="shared" si="16"/>
        <v>-0.66638272236738616</v>
      </c>
    </row>
    <row r="20" spans="1:37" ht="14" x14ac:dyDescent="0.3">
      <c r="A20" s="58" t="s">
        <v>0</v>
      </c>
      <c r="B20" s="59" t="s">
        <v>119</v>
      </c>
      <c r="C20" s="60" t="s">
        <v>0</v>
      </c>
      <c r="D20" s="80">
        <f>SUM(D12:D19)</f>
        <v>5175948929</v>
      </c>
      <c r="E20" s="81">
        <f>SUM(E12:E19)</f>
        <v>815639804</v>
      </c>
      <c r="F20" s="82">
        <f t="shared" si="0"/>
        <v>5991588733</v>
      </c>
      <c r="G20" s="80">
        <f>SUM(G12:G19)</f>
        <v>5255068186</v>
      </c>
      <c r="H20" s="81">
        <f>SUM(H12:H19)</f>
        <v>998760400</v>
      </c>
      <c r="I20" s="82">
        <f t="shared" si="1"/>
        <v>6253828586</v>
      </c>
      <c r="J20" s="80">
        <f>SUM(J12:J19)</f>
        <v>1027570174</v>
      </c>
      <c r="K20" s="81">
        <f>SUM(K12:K19)</f>
        <v>188382710</v>
      </c>
      <c r="L20" s="81">
        <f t="shared" si="2"/>
        <v>1215952884</v>
      </c>
      <c r="M20" s="96">
        <f t="shared" si="3"/>
        <v>0.20294331573575311</v>
      </c>
      <c r="N20" s="80">
        <f>SUM(N12:N19)</f>
        <v>1080456854</v>
      </c>
      <c r="O20" s="81">
        <f>SUM(O12:O19)</f>
        <v>168571370</v>
      </c>
      <c r="P20" s="81">
        <f t="shared" si="4"/>
        <v>1249028224</v>
      </c>
      <c r="Q20" s="96">
        <f t="shared" si="5"/>
        <v>0.20846361118223966</v>
      </c>
      <c r="R20" s="80">
        <f>SUM(R12:R19)</f>
        <v>1118998716</v>
      </c>
      <c r="S20" s="81">
        <f>SUM(S12:S19)</f>
        <v>132021878</v>
      </c>
      <c r="T20" s="81">
        <f t="shared" si="6"/>
        <v>1251020594</v>
      </c>
      <c r="U20" s="96">
        <f t="shared" si="7"/>
        <v>0.20004075532235893</v>
      </c>
      <c r="V20" s="80">
        <f>SUM(V12:V19)</f>
        <v>1122746657</v>
      </c>
      <c r="W20" s="81">
        <f>SUM(W12:W19)</f>
        <v>245331193</v>
      </c>
      <c r="X20" s="81">
        <f t="shared" si="8"/>
        <v>1368077850</v>
      </c>
      <c r="Y20" s="96">
        <f t="shared" si="9"/>
        <v>0.21875845031355964</v>
      </c>
      <c r="Z20" s="80">
        <f t="shared" si="10"/>
        <v>4349772401</v>
      </c>
      <c r="AA20" s="81">
        <f t="shared" si="11"/>
        <v>734307151</v>
      </c>
      <c r="AB20" s="81">
        <f t="shared" si="12"/>
        <v>5084079552</v>
      </c>
      <c r="AC20" s="96">
        <f t="shared" si="13"/>
        <v>0.81295473358213977</v>
      </c>
      <c r="AD20" s="80">
        <f>SUM(AD12:AD19)</f>
        <v>1085667925</v>
      </c>
      <c r="AE20" s="81">
        <f>SUM(AE12:AE19)</f>
        <v>163233517</v>
      </c>
      <c r="AF20" s="81">
        <f t="shared" si="14"/>
        <v>1248901442</v>
      </c>
      <c r="AG20" s="81">
        <f>SUM(AG12:AG19)</f>
        <v>5248811266</v>
      </c>
      <c r="AH20" s="81">
        <f>SUM(AH12:AH19)</f>
        <v>5814759350</v>
      </c>
      <c r="AI20" s="82">
        <f>SUM(AI12:AI19)</f>
        <v>4693438425</v>
      </c>
      <c r="AJ20" s="116">
        <f t="shared" si="15"/>
        <v>0.8071595301704102</v>
      </c>
      <c r="AK20" s="117">
        <f t="shared" si="16"/>
        <v>9.5424990309203261E-2</v>
      </c>
    </row>
    <row r="21" spans="1:37" ht="13" x14ac:dyDescent="0.3">
      <c r="A21" s="55" t="s">
        <v>101</v>
      </c>
      <c r="B21" s="56" t="s">
        <v>120</v>
      </c>
      <c r="C21" s="57" t="s">
        <v>121</v>
      </c>
      <c r="D21" s="77">
        <v>472046857</v>
      </c>
      <c r="E21" s="78">
        <v>127591613</v>
      </c>
      <c r="F21" s="79">
        <f t="shared" si="0"/>
        <v>599638470</v>
      </c>
      <c r="G21" s="77">
        <v>500084739</v>
      </c>
      <c r="H21" s="78">
        <v>145293735</v>
      </c>
      <c r="I21" s="79">
        <f t="shared" si="1"/>
        <v>645378474</v>
      </c>
      <c r="J21" s="77">
        <v>52730541</v>
      </c>
      <c r="K21" s="78">
        <v>32006899</v>
      </c>
      <c r="L21" s="78">
        <f t="shared" si="2"/>
        <v>84737440</v>
      </c>
      <c r="M21" s="95">
        <f t="shared" si="3"/>
        <v>0.14131421554724466</v>
      </c>
      <c r="N21" s="77">
        <v>80981817</v>
      </c>
      <c r="O21" s="78">
        <v>57473159</v>
      </c>
      <c r="P21" s="78">
        <f t="shared" si="4"/>
        <v>138454976</v>
      </c>
      <c r="Q21" s="95">
        <f t="shared" si="5"/>
        <v>0.23089742057410026</v>
      </c>
      <c r="R21" s="77">
        <v>60237735</v>
      </c>
      <c r="S21" s="78">
        <v>23572117</v>
      </c>
      <c r="T21" s="78">
        <f t="shared" si="6"/>
        <v>83809852</v>
      </c>
      <c r="U21" s="95">
        <f t="shared" si="7"/>
        <v>0.1298615546944939</v>
      </c>
      <c r="V21" s="77">
        <v>79051978</v>
      </c>
      <c r="W21" s="78">
        <v>39994144</v>
      </c>
      <c r="X21" s="78">
        <f t="shared" si="8"/>
        <v>119046122</v>
      </c>
      <c r="Y21" s="95">
        <f t="shared" si="9"/>
        <v>0.18445939366735062</v>
      </c>
      <c r="Z21" s="77">
        <f t="shared" si="10"/>
        <v>273002071</v>
      </c>
      <c r="AA21" s="78">
        <f t="shared" si="11"/>
        <v>153046319</v>
      </c>
      <c r="AB21" s="78">
        <f t="shared" si="12"/>
        <v>426048390</v>
      </c>
      <c r="AC21" s="95">
        <f t="shared" si="13"/>
        <v>0.66015277416891349</v>
      </c>
      <c r="AD21" s="77">
        <v>75183051</v>
      </c>
      <c r="AE21" s="78">
        <v>17907188</v>
      </c>
      <c r="AF21" s="78">
        <f t="shared" si="14"/>
        <v>93090239</v>
      </c>
      <c r="AG21" s="78">
        <v>536476461</v>
      </c>
      <c r="AH21" s="78">
        <v>616093778</v>
      </c>
      <c r="AI21" s="79">
        <v>292246990</v>
      </c>
      <c r="AJ21" s="114">
        <f t="shared" si="15"/>
        <v>0.47435471747289742</v>
      </c>
      <c r="AK21" s="115">
        <f t="shared" si="16"/>
        <v>0.278824968963717</v>
      </c>
    </row>
    <row r="22" spans="1:37" ht="13" x14ac:dyDescent="0.3">
      <c r="A22" s="55" t="s">
        <v>101</v>
      </c>
      <c r="B22" s="56" t="s">
        <v>122</v>
      </c>
      <c r="C22" s="57" t="s">
        <v>123</v>
      </c>
      <c r="D22" s="77">
        <v>1001175959</v>
      </c>
      <c r="E22" s="78">
        <v>252618890</v>
      </c>
      <c r="F22" s="79">
        <f t="shared" si="0"/>
        <v>1253794849</v>
      </c>
      <c r="G22" s="77">
        <v>1003409406</v>
      </c>
      <c r="H22" s="78">
        <v>266237738</v>
      </c>
      <c r="I22" s="79">
        <f t="shared" si="1"/>
        <v>1269647144</v>
      </c>
      <c r="J22" s="77">
        <v>97323439</v>
      </c>
      <c r="K22" s="78">
        <v>49768896</v>
      </c>
      <c r="L22" s="78">
        <f t="shared" si="2"/>
        <v>147092335</v>
      </c>
      <c r="M22" s="95">
        <f t="shared" si="3"/>
        <v>0.11731770561772344</v>
      </c>
      <c r="N22" s="77">
        <v>145029082</v>
      </c>
      <c r="O22" s="78">
        <v>64801083</v>
      </c>
      <c r="P22" s="78">
        <f t="shared" si="4"/>
        <v>209830165</v>
      </c>
      <c r="Q22" s="95">
        <f t="shared" si="5"/>
        <v>0.16735605922081756</v>
      </c>
      <c r="R22" s="77">
        <v>223385779</v>
      </c>
      <c r="S22" s="78">
        <v>48630517</v>
      </c>
      <c r="T22" s="78">
        <f t="shared" si="6"/>
        <v>272016296</v>
      </c>
      <c r="U22" s="95">
        <f t="shared" si="7"/>
        <v>0.21424558570109303</v>
      </c>
      <c r="V22" s="77">
        <v>129632267</v>
      </c>
      <c r="W22" s="78">
        <v>72749993</v>
      </c>
      <c r="X22" s="78">
        <f t="shared" si="8"/>
        <v>202382260</v>
      </c>
      <c r="Y22" s="95">
        <f t="shared" si="9"/>
        <v>0.15940039794237509</v>
      </c>
      <c r="Z22" s="77">
        <f t="shared" si="10"/>
        <v>595370567</v>
      </c>
      <c r="AA22" s="78">
        <f t="shared" si="11"/>
        <v>235950489</v>
      </c>
      <c r="AB22" s="78">
        <f t="shared" si="12"/>
        <v>831321056</v>
      </c>
      <c r="AC22" s="95">
        <f t="shared" si="13"/>
        <v>0.65476542827555873</v>
      </c>
      <c r="AD22" s="77">
        <v>563783244</v>
      </c>
      <c r="AE22" s="78">
        <v>45868723</v>
      </c>
      <c r="AF22" s="78">
        <f t="shared" si="14"/>
        <v>609651967</v>
      </c>
      <c r="AG22" s="78">
        <v>1013751904</v>
      </c>
      <c r="AH22" s="78">
        <v>1102031812</v>
      </c>
      <c r="AI22" s="79">
        <v>1171426608</v>
      </c>
      <c r="AJ22" s="114">
        <f t="shared" si="15"/>
        <v>1.0629698664270502</v>
      </c>
      <c r="AK22" s="115">
        <f t="shared" si="16"/>
        <v>-0.66803640280881771</v>
      </c>
    </row>
    <row r="23" spans="1:37" ht="13" x14ac:dyDescent="0.3">
      <c r="A23" s="55" t="s">
        <v>101</v>
      </c>
      <c r="B23" s="56" t="s">
        <v>124</v>
      </c>
      <c r="C23" s="57" t="s">
        <v>125</v>
      </c>
      <c r="D23" s="77">
        <v>132968165</v>
      </c>
      <c r="E23" s="78">
        <v>45276875</v>
      </c>
      <c r="F23" s="79">
        <f t="shared" si="0"/>
        <v>178245040</v>
      </c>
      <c r="G23" s="77">
        <v>131366645</v>
      </c>
      <c r="H23" s="78">
        <v>62056146</v>
      </c>
      <c r="I23" s="79">
        <f t="shared" si="1"/>
        <v>193422791</v>
      </c>
      <c r="J23" s="77">
        <v>32715795</v>
      </c>
      <c r="K23" s="78">
        <v>14222336</v>
      </c>
      <c r="L23" s="78">
        <f t="shared" si="2"/>
        <v>46938131</v>
      </c>
      <c r="M23" s="95">
        <f t="shared" si="3"/>
        <v>0.26333485072010981</v>
      </c>
      <c r="N23" s="77">
        <v>28954703</v>
      </c>
      <c r="O23" s="78">
        <v>11691234</v>
      </c>
      <c r="P23" s="78">
        <f t="shared" si="4"/>
        <v>40645937</v>
      </c>
      <c r="Q23" s="95">
        <f t="shared" si="5"/>
        <v>0.22803404234978994</v>
      </c>
      <c r="R23" s="77">
        <v>27275553</v>
      </c>
      <c r="S23" s="78">
        <v>3490824</v>
      </c>
      <c r="T23" s="78">
        <f t="shared" si="6"/>
        <v>30766377</v>
      </c>
      <c r="U23" s="95">
        <f t="shared" si="7"/>
        <v>0.1590628324663147</v>
      </c>
      <c r="V23" s="77">
        <v>27743739</v>
      </c>
      <c r="W23" s="78">
        <v>10843321</v>
      </c>
      <c r="X23" s="78">
        <f t="shared" si="8"/>
        <v>38587060</v>
      </c>
      <c r="Y23" s="95">
        <f t="shared" si="9"/>
        <v>0.19949593220377013</v>
      </c>
      <c r="Z23" s="77">
        <f t="shared" si="10"/>
        <v>116689790</v>
      </c>
      <c r="AA23" s="78">
        <f t="shared" si="11"/>
        <v>40247715</v>
      </c>
      <c r="AB23" s="78">
        <f t="shared" si="12"/>
        <v>156937505</v>
      </c>
      <c r="AC23" s="95">
        <f t="shared" si="13"/>
        <v>0.81137028469411343</v>
      </c>
      <c r="AD23" s="77">
        <v>30975471</v>
      </c>
      <c r="AE23" s="78">
        <v>11833218</v>
      </c>
      <c r="AF23" s="78">
        <f t="shared" si="14"/>
        <v>42808689</v>
      </c>
      <c r="AG23" s="78">
        <v>182425492</v>
      </c>
      <c r="AH23" s="78">
        <v>206061156</v>
      </c>
      <c r="AI23" s="79">
        <v>161230167</v>
      </c>
      <c r="AJ23" s="114">
        <f t="shared" si="15"/>
        <v>0.78243842813344211</v>
      </c>
      <c r="AK23" s="115">
        <f t="shared" si="16"/>
        <v>-9.8616171123577234E-2</v>
      </c>
    </row>
    <row r="24" spans="1:37" ht="13" x14ac:dyDescent="0.3">
      <c r="A24" s="55" t="s">
        <v>101</v>
      </c>
      <c r="B24" s="56" t="s">
        <v>126</v>
      </c>
      <c r="C24" s="57" t="s">
        <v>127</v>
      </c>
      <c r="D24" s="77">
        <v>290496561</v>
      </c>
      <c r="E24" s="78">
        <v>92121850</v>
      </c>
      <c r="F24" s="79">
        <f t="shared" si="0"/>
        <v>382618411</v>
      </c>
      <c r="G24" s="77">
        <v>291552212</v>
      </c>
      <c r="H24" s="78">
        <v>93733990</v>
      </c>
      <c r="I24" s="79">
        <f t="shared" si="1"/>
        <v>385286202</v>
      </c>
      <c r="J24" s="77">
        <v>38752612</v>
      </c>
      <c r="K24" s="78">
        <v>11137854</v>
      </c>
      <c r="L24" s="78">
        <f t="shared" si="2"/>
        <v>49890466</v>
      </c>
      <c r="M24" s="95">
        <f t="shared" si="3"/>
        <v>0.1303922251666034</v>
      </c>
      <c r="N24" s="77">
        <v>82554192</v>
      </c>
      <c r="O24" s="78">
        <v>23762384</v>
      </c>
      <c r="P24" s="78">
        <f t="shared" si="4"/>
        <v>106316576</v>
      </c>
      <c r="Q24" s="95">
        <f t="shared" si="5"/>
        <v>0.27786581341481764</v>
      </c>
      <c r="R24" s="77">
        <v>80893401</v>
      </c>
      <c r="S24" s="78">
        <v>17556445</v>
      </c>
      <c r="T24" s="78">
        <f t="shared" si="6"/>
        <v>98449846</v>
      </c>
      <c r="U24" s="95">
        <f t="shared" si="7"/>
        <v>0.25552393386773814</v>
      </c>
      <c r="V24" s="77">
        <v>57195165</v>
      </c>
      <c r="W24" s="78">
        <v>20442966</v>
      </c>
      <c r="X24" s="78">
        <f t="shared" si="8"/>
        <v>77638131</v>
      </c>
      <c r="Y24" s="95">
        <f t="shared" si="9"/>
        <v>0.20150768596691143</v>
      </c>
      <c r="Z24" s="77">
        <f t="shared" si="10"/>
        <v>259395370</v>
      </c>
      <c r="AA24" s="78">
        <f t="shared" si="11"/>
        <v>72899649</v>
      </c>
      <c r="AB24" s="78">
        <f t="shared" si="12"/>
        <v>332295019</v>
      </c>
      <c r="AC24" s="95">
        <f t="shared" si="13"/>
        <v>0.86246280628549477</v>
      </c>
      <c r="AD24" s="77">
        <v>50347181</v>
      </c>
      <c r="AE24" s="78">
        <v>769641094</v>
      </c>
      <c r="AF24" s="78">
        <f t="shared" si="14"/>
        <v>819988275</v>
      </c>
      <c r="AG24" s="78">
        <v>370724944</v>
      </c>
      <c r="AH24" s="78">
        <v>439149143</v>
      </c>
      <c r="AI24" s="79">
        <v>221550666</v>
      </c>
      <c r="AJ24" s="114">
        <f t="shared" si="15"/>
        <v>0.50449982547273242</v>
      </c>
      <c r="AK24" s="115">
        <f t="shared" si="16"/>
        <v>-0.90531799860187023</v>
      </c>
    </row>
    <row r="25" spans="1:37" ht="13" x14ac:dyDescent="0.3">
      <c r="A25" s="55" t="s">
        <v>101</v>
      </c>
      <c r="B25" s="56" t="s">
        <v>128</v>
      </c>
      <c r="C25" s="57" t="s">
        <v>129</v>
      </c>
      <c r="D25" s="77">
        <v>212531586</v>
      </c>
      <c r="E25" s="78">
        <v>49637253</v>
      </c>
      <c r="F25" s="79">
        <f t="shared" si="0"/>
        <v>262168839</v>
      </c>
      <c r="G25" s="77">
        <v>249820088</v>
      </c>
      <c r="H25" s="78">
        <v>46400770</v>
      </c>
      <c r="I25" s="79">
        <f t="shared" si="1"/>
        <v>296220858</v>
      </c>
      <c r="J25" s="77">
        <v>51476524</v>
      </c>
      <c r="K25" s="78">
        <v>12703977</v>
      </c>
      <c r="L25" s="78">
        <f t="shared" si="2"/>
        <v>64180501</v>
      </c>
      <c r="M25" s="95">
        <f t="shared" si="3"/>
        <v>0.24480598550463123</v>
      </c>
      <c r="N25" s="77">
        <v>57185365</v>
      </c>
      <c r="O25" s="78">
        <v>10805642</v>
      </c>
      <c r="P25" s="78">
        <f t="shared" si="4"/>
        <v>67991007</v>
      </c>
      <c r="Q25" s="95">
        <f t="shared" si="5"/>
        <v>0.25934053512744126</v>
      </c>
      <c r="R25" s="77">
        <v>51081860</v>
      </c>
      <c r="S25" s="78">
        <v>11241475</v>
      </c>
      <c r="T25" s="78">
        <f t="shared" si="6"/>
        <v>62323335</v>
      </c>
      <c r="U25" s="95">
        <f t="shared" si="7"/>
        <v>0.21039482304112428</v>
      </c>
      <c r="V25" s="77">
        <v>45982509</v>
      </c>
      <c r="W25" s="78">
        <v>7944291</v>
      </c>
      <c r="X25" s="78">
        <f t="shared" si="8"/>
        <v>53926800</v>
      </c>
      <c r="Y25" s="95">
        <f t="shared" si="9"/>
        <v>0.18204930052562335</v>
      </c>
      <c r="Z25" s="77">
        <f t="shared" si="10"/>
        <v>205726258</v>
      </c>
      <c r="AA25" s="78">
        <f t="shared" si="11"/>
        <v>42695385</v>
      </c>
      <c r="AB25" s="78">
        <f t="shared" si="12"/>
        <v>248421643</v>
      </c>
      <c r="AC25" s="95">
        <f t="shared" si="13"/>
        <v>0.83863656555879662</v>
      </c>
      <c r="AD25" s="77">
        <v>42283188</v>
      </c>
      <c r="AE25" s="78">
        <v>7685154</v>
      </c>
      <c r="AF25" s="78">
        <f t="shared" si="14"/>
        <v>49968342</v>
      </c>
      <c r="AG25" s="78">
        <v>244584599</v>
      </c>
      <c r="AH25" s="78">
        <v>258085867</v>
      </c>
      <c r="AI25" s="79">
        <v>913776156</v>
      </c>
      <c r="AJ25" s="114">
        <f t="shared" si="15"/>
        <v>3.5405896751409482</v>
      </c>
      <c r="AK25" s="115">
        <f t="shared" si="16"/>
        <v>7.9219318503703784E-2</v>
      </c>
    </row>
    <row r="26" spans="1:37" ht="13" x14ac:dyDescent="0.3">
      <c r="A26" s="55" t="s">
        <v>101</v>
      </c>
      <c r="B26" s="56" t="s">
        <v>130</v>
      </c>
      <c r="C26" s="57" t="s">
        <v>131</v>
      </c>
      <c r="D26" s="77">
        <v>503019511</v>
      </c>
      <c r="E26" s="78">
        <v>72624483</v>
      </c>
      <c r="F26" s="79">
        <f t="shared" si="0"/>
        <v>575643994</v>
      </c>
      <c r="G26" s="77">
        <v>553203278</v>
      </c>
      <c r="H26" s="78">
        <v>107502741</v>
      </c>
      <c r="I26" s="79">
        <f t="shared" si="1"/>
        <v>660706019</v>
      </c>
      <c r="J26" s="77">
        <v>118530664</v>
      </c>
      <c r="K26" s="78">
        <v>28830918</v>
      </c>
      <c r="L26" s="78">
        <f t="shared" si="2"/>
        <v>147361582</v>
      </c>
      <c r="M26" s="95">
        <f t="shared" si="3"/>
        <v>0.25599430122778283</v>
      </c>
      <c r="N26" s="77">
        <v>118077492</v>
      </c>
      <c r="O26" s="78">
        <v>19088936</v>
      </c>
      <c r="P26" s="78">
        <f t="shared" si="4"/>
        <v>137166428</v>
      </c>
      <c r="Q26" s="95">
        <f t="shared" si="5"/>
        <v>0.23828343460489576</v>
      </c>
      <c r="R26" s="77">
        <v>132411311</v>
      </c>
      <c r="S26" s="78">
        <v>9181926</v>
      </c>
      <c r="T26" s="78">
        <f t="shared" si="6"/>
        <v>141593237</v>
      </c>
      <c r="U26" s="95">
        <f t="shared" si="7"/>
        <v>0.21430595897144386</v>
      </c>
      <c r="V26" s="77">
        <v>164852129</v>
      </c>
      <c r="W26" s="78">
        <v>20882434</v>
      </c>
      <c r="X26" s="78">
        <f t="shared" si="8"/>
        <v>185734563</v>
      </c>
      <c r="Y26" s="95">
        <f t="shared" si="9"/>
        <v>0.28111528828073229</v>
      </c>
      <c r="Z26" s="77">
        <f t="shared" si="10"/>
        <v>533871596</v>
      </c>
      <c r="AA26" s="78">
        <f t="shared" si="11"/>
        <v>77984214</v>
      </c>
      <c r="AB26" s="78">
        <f t="shared" si="12"/>
        <v>611855810</v>
      </c>
      <c r="AC26" s="95">
        <f t="shared" si="13"/>
        <v>0.9260636234645836</v>
      </c>
      <c r="AD26" s="77">
        <v>-232162988</v>
      </c>
      <c r="AE26" s="78">
        <v>5675956</v>
      </c>
      <c r="AF26" s="78">
        <f t="shared" si="14"/>
        <v>-226487032</v>
      </c>
      <c r="AG26" s="78">
        <v>616716815</v>
      </c>
      <c r="AH26" s="78">
        <v>620194711</v>
      </c>
      <c r="AI26" s="79">
        <v>674914750</v>
      </c>
      <c r="AJ26" s="114">
        <f t="shared" si="15"/>
        <v>1.0882304186563758</v>
      </c>
      <c r="AK26" s="115">
        <f t="shared" si="16"/>
        <v>-1.8200670977047375</v>
      </c>
    </row>
    <row r="27" spans="1:37" ht="13" x14ac:dyDescent="0.3">
      <c r="A27" s="55" t="s">
        <v>116</v>
      </c>
      <c r="B27" s="56" t="s">
        <v>132</v>
      </c>
      <c r="C27" s="57" t="s">
        <v>133</v>
      </c>
      <c r="D27" s="77">
        <v>2149423595</v>
      </c>
      <c r="E27" s="78">
        <v>533155331</v>
      </c>
      <c r="F27" s="79">
        <f t="shared" si="0"/>
        <v>2682578926</v>
      </c>
      <c r="G27" s="77">
        <v>2180842537</v>
      </c>
      <c r="H27" s="78">
        <v>556961429</v>
      </c>
      <c r="I27" s="79">
        <f t="shared" si="1"/>
        <v>2737803966</v>
      </c>
      <c r="J27" s="77">
        <v>404584627</v>
      </c>
      <c r="K27" s="78">
        <v>102503672</v>
      </c>
      <c r="L27" s="78">
        <f t="shared" si="2"/>
        <v>507088299</v>
      </c>
      <c r="M27" s="95">
        <f t="shared" si="3"/>
        <v>0.18903015083180447</v>
      </c>
      <c r="N27" s="77">
        <v>130360388</v>
      </c>
      <c r="O27" s="78">
        <v>165338600</v>
      </c>
      <c r="P27" s="78">
        <f t="shared" si="4"/>
        <v>295698988</v>
      </c>
      <c r="Q27" s="95">
        <f t="shared" si="5"/>
        <v>0.11022937112270448</v>
      </c>
      <c r="R27" s="77">
        <v>308940734</v>
      </c>
      <c r="S27" s="78">
        <v>79393962</v>
      </c>
      <c r="T27" s="78">
        <f t="shared" si="6"/>
        <v>388334696</v>
      </c>
      <c r="U27" s="95">
        <f t="shared" si="7"/>
        <v>0.1418416734078177</v>
      </c>
      <c r="V27" s="77">
        <v>387759895</v>
      </c>
      <c r="W27" s="78">
        <v>80804703</v>
      </c>
      <c r="X27" s="78">
        <f t="shared" si="8"/>
        <v>468564598</v>
      </c>
      <c r="Y27" s="95">
        <f t="shared" si="9"/>
        <v>0.17114614626137187</v>
      </c>
      <c r="Z27" s="77">
        <f t="shared" si="10"/>
        <v>1231645644</v>
      </c>
      <c r="AA27" s="78">
        <f t="shared" si="11"/>
        <v>428040937</v>
      </c>
      <c r="AB27" s="78">
        <f t="shared" si="12"/>
        <v>1659686581</v>
      </c>
      <c r="AC27" s="95">
        <f t="shared" si="13"/>
        <v>0.60621089077639245</v>
      </c>
      <c r="AD27" s="77">
        <v>16968593</v>
      </c>
      <c r="AE27" s="78">
        <v>-137563</v>
      </c>
      <c r="AF27" s="78">
        <f t="shared" si="14"/>
        <v>16831030</v>
      </c>
      <c r="AG27" s="78">
        <v>2555339724</v>
      </c>
      <c r="AH27" s="78">
        <v>2573559460</v>
      </c>
      <c r="AI27" s="79">
        <v>1284811761</v>
      </c>
      <c r="AJ27" s="114">
        <f t="shared" si="15"/>
        <v>0.4992353124026907</v>
      </c>
      <c r="AK27" s="115">
        <f t="shared" si="16"/>
        <v>26.839329975646173</v>
      </c>
    </row>
    <row r="28" spans="1:37" ht="14" x14ac:dyDescent="0.3">
      <c r="A28" s="58" t="s">
        <v>0</v>
      </c>
      <c r="B28" s="59" t="s">
        <v>134</v>
      </c>
      <c r="C28" s="60" t="s">
        <v>0</v>
      </c>
      <c r="D28" s="80">
        <f>SUM(D21:D27)</f>
        <v>4761662234</v>
      </c>
      <c r="E28" s="81">
        <f>SUM(E21:E27)</f>
        <v>1173026295</v>
      </c>
      <c r="F28" s="82">
        <f t="shared" si="0"/>
        <v>5934688529</v>
      </c>
      <c r="G28" s="80">
        <f>SUM(G21:G27)</f>
        <v>4910278905</v>
      </c>
      <c r="H28" s="81">
        <f>SUM(H21:H27)</f>
        <v>1278186549</v>
      </c>
      <c r="I28" s="82">
        <f t="shared" si="1"/>
        <v>6188465454</v>
      </c>
      <c r="J28" s="80">
        <f>SUM(J21:J27)</f>
        <v>796114202</v>
      </c>
      <c r="K28" s="81">
        <f>SUM(K21:K27)</f>
        <v>251174552</v>
      </c>
      <c r="L28" s="81">
        <f t="shared" si="2"/>
        <v>1047288754</v>
      </c>
      <c r="M28" s="96">
        <f t="shared" si="3"/>
        <v>0.17646903437011024</v>
      </c>
      <c r="N28" s="80">
        <f>SUM(N21:N27)</f>
        <v>643143039</v>
      </c>
      <c r="O28" s="81">
        <f>SUM(O21:O27)</f>
        <v>352961038</v>
      </c>
      <c r="P28" s="81">
        <f t="shared" si="4"/>
        <v>996104077</v>
      </c>
      <c r="Q28" s="96">
        <f t="shared" si="5"/>
        <v>0.16784437332010149</v>
      </c>
      <c r="R28" s="80">
        <f>SUM(R21:R27)</f>
        <v>884226373</v>
      </c>
      <c r="S28" s="81">
        <f>SUM(S21:S27)</f>
        <v>193067266</v>
      </c>
      <c r="T28" s="81">
        <f t="shared" si="6"/>
        <v>1077293639</v>
      </c>
      <c r="U28" s="96">
        <f t="shared" si="7"/>
        <v>0.17408090050881295</v>
      </c>
      <c r="V28" s="80">
        <f>SUM(V21:V27)</f>
        <v>892217682</v>
      </c>
      <c r="W28" s="81">
        <f>SUM(W21:W27)</f>
        <v>253661852</v>
      </c>
      <c r="X28" s="81">
        <f t="shared" si="8"/>
        <v>1145879534</v>
      </c>
      <c r="Y28" s="96">
        <f t="shared" si="9"/>
        <v>0.18516376030819481</v>
      </c>
      <c r="Z28" s="80">
        <f t="shared" si="10"/>
        <v>3215701296</v>
      </c>
      <c r="AA28" s="81">
        <f t="shared" si="11"/>
        <v>1050864708</v>
      </c>
      <c r="AB28" s="81">
        <f t="shared" si="12"/>
        <v>4266566004</v>
      </c>
      <c r="AC28" s="96">
        <f t="shared" si="13"/>
        <v>0.68943844572037583</v>
      </c>
      <c r="AD28" s="80">
        <f>SUM(AD21:AD27)</f>
        <v>547377740</v>
      </c>
      <c r="AE28" s="81">
        <f>SUM(AE21:AE27)</f>
        <v>858473770</v>
      </c>
      <c r="AF28" s="81">
        <f t="shared" si="14"/>
        <v>1405851510</v>
      </c>
      <c r="AG28" s="81">
        <f>SUM(AG21:AG27)</f>
        <v>5520019939</v>
      </c>
      <c r="AH28" s="81">
        <f>SUM(AH21:AH27)</f>
        <v>5815175927</v>
      </c>
      <c r="AI28" s="82">
        <f>SUM(AI21:AI27)</f>
        <v>4719957098</v>
      </c>
      <c r="AJ28" s="116">
        <f t="shared" si="15"/>
        <v>0.81166196126330881</v>
      </c>
      <c r="AK28" s="117">
        <f t="shared" si="16"/>
        <v>-0.18492136200074216</v>
      </c>
    </row>
    <row r="29" spans="1:37" ht="13" x14ac:dyDescent="0.3">
      <c r="A29" s="55" t="s">
        <v>101</v>
      </c>
      <c r="B29" s="56" t="s">
        <v>135</v>
      </c>
      <c r="C29" s="57" t="s">
        <v>136</v>
      </c>
      <c r="D29" s="77">
        <v>492229402</v>
      </c>
      <c r="E29" s="78">
        <v>31734000</v>
      </c>
      <c r="F29" s="79">
        <f t="shared" si="0"/>
        <v>523963402</v>
      </c>
      <c r="G29" s="77">
        <v>478781865</v>
      </c>
      <c r="H29" s="78">
        <v>31734000</v>
      </c>
      <c r="I29" s="79">
        <f t="shared" si="1"/>
        <v>510515865</v>
      </c>
      <c r="J29" s="77">
        <v>122229139</v>
      </c>
      <c r="K29" s="78">
        <v>45825045</v>
      </c>
      <c r="L29" s="78">
        <f t="shared" si="2"/>
        <v>168054184</v>
      </c>
      <c r="M29" s="95">
        <f t="shared" si="3"/>
        <v>0.32073649296597245</v>
      </c>
      <c r="N29" s="77">
        <v>110841574</v>
      </c>
      <c r="O29" s="78">
        <v>10714111</v>
      </c>
      <c r="P29" s="78">
        <f t="shared" si="4"/>
        <v>121555685</v>
      </c>
      <c r="Q29" s="95">
        <f t="shared" si="5"/>
        <v>0.23199270127649108</v>
      </c>
      <c r="R29" s="77">
        <v>149459648</v>
      </c>
      <c r="S29" s="78">
        <v>35939989</v>
      </c>
      <c r="T29" s="78">
        <f t="shared" si="6"/>
        <v>185399637</v>
      </c>
      <c r="U29" s="95">
        <f t="shared" si="7"/>
        <v>0.3631613622820517</v>
      </c>
      <c r="V29" s="77">
        <v>171145344</v>
      </c>
      <c r="W29" s="78">
        <v>8329251</v>
      </c>
      <c r="X29" s="78">
        <f t="shared" si="8"/>
        <v>179474595</v>
      </c>
      <c r="Y29" s="95">
        <f t="shared" si="9"/>
        <v>0.35155537232912437</v>
      </c>
      <c r="Z29" s="77">
        <f t="shared" si="10"/>
        <v>553675705</v>
      </c>
      <c r="AA29" s="78">
        <f t="shared" si="11"/>
        <v>100808396</v>
      </c>
      <c r="AB29" s="78">
        <f t="shared" si="12"/>
        <v>654484101</v>
      </c>
      <c r="AC29" s="95">
        <f t="shared" si="13"/>
        <v>1.2820054103509595</v>
      </c>
      <c r="AD29" s="77">
        <v>49368451</v>
      </c>
      <c r="AE29" s="78">
        <v>7408103</v>
      </c>
      <c r="AF29" s="78">
        <f t="shared" si="14"/>
        <v>56776554</v>
      </c>
      <c r="AG29" s="78">
        <v>471679707</v>
      </c>
      <c r="AH29" s="78">
        <v>491929654</v>
      </c>
      <c r="AI29" s="79">
        <v>632867325</v>
      </c>
      <c r="AJ29" s="114">
        <f t="shared" si="15"/>
        <v>1.2864996445203118</v>
      </c>
      <c r="AK29" s="115">
        <f t="shared" si="16"/>
        <v>2.1610688278122692</v>
      </c>
    </row>
    <row r="30" spans="1:37" ht="13" x14ac:dyDescent="0.3">
      <c r="A30" s="55" t="s">
        <v>101</v>
      </c>
      <c r="B30" s="56" t="s">
        <v>137</v>
      </c>
      <c r="C30" s="57" t="s">
        <v>138</v>
      </c>
      <c r="D30" s="77">
        <v>303139023</v>
      </c>
      <c r="E30" s="78">
        <v>130438309</v>
      </c>
      <c r="F30" s="79">
        <f t="shared" si="0"/>
        <v>433577332</v>
      </c>
      <c r="G30" s="77">
        <v>307544771</v>
      </c>
      <c r="H30" s="78">
        <v>115880834</v>
      </c>
      <c r="I30" s="79">
        <f t="shared" si="1"/>
        <v>423425605</v>
      </c>
      <c r="J30" s="77">
        <v>75642572</v>
      </c>
      <c r="K30" s="78">
        <v>12080746</v>
      </c>
      <c r="L30" s="78">
        <f t="shared" si="2"/>
        <v>87723318</v>
      </c>
      <c r="M30" s="95">
        <f t="shared" si="3"/>
        <v>0.20232450251804215</v>
      </c>
      <c r="N30" s="77">
        <v>75315416</v>
      </c>
      <c r="O30" s="78">
        <v>27530030</v>
      </c>
      <c r="P30" s="78">
        <f t="shared" si="4"/>
        <v>102845446</v>
      </c>
      <c r="Q30" s="95">
        <f t="shared" si="5"/>
        <v>0.23720208232657328</v>
      </c>
      <c r="R30" s="77">
        <v>74932285</v>
      </c>
      <c r="S30" s="78">
        <v>10902109</v>
      </c>
      <c r="T30" s="78">
        <f t="shared" si="6"/>
        <v>85834394</v>
      </c>
      <c r="U30" s="95">
        <f t="shared" si="7"/>
        <v>0.20271422650503151</v>
      </c>
      <c r="V30" s="77">
        <v>50649530</v>
      </c>
      <c r="W30" s="78">
        <v>13695112</v>
      </c>
      <c r="X30" s="78">
        <f t="shared" si="8"/>
        <v>64344642</v>
      </c>
      <c r="Y30" s="95">
        <f t="shared" si="9"/>
        <v>0.15196209497061472</v>
      </c>
      <c r="Z30" s="77">
        <f t="shared" si="10"/>
        <v>276539803</v>
      </c>
      <c r="AA30" s="78">
        <f t="shared" si="11"/>
        <v>64207997</v>
      </c>
      <c r="AB30" s="78">
        <f t="shared" si="12"/>
        <v>340747800</v>
      </c>
      <c r="AC30" s="95">
        <f t="shared" si="13"/>
        <v>0.80474065804310535</v>
      </c>
      <c r="AD30" s="77">
        <v>64721988</v>
      </c>
      <c r="AE30" s="78">
        <v>18404743</v>
      </c>
      <c r="AF30" s="78">
        <f t="shared" si="14"/>
        <v>83126731</v>
      </c>
      <c r="AG30" s="78">
        <v>360141107</v>
      </c>
      <c r="AH30" s="78">
        <v>388397023</v>
      </c>
      <c r="AI30" s="79">
        <v>345203020</v>
      </c>
      <c r="AJ30" s="114">
        <f t="shared" si="15"/>
        <v>0.88878904718072471</v>
      </c>
      <c r="AK30" s="115">
        <f t="shared" si="16"/>
        <v>-0.22594523775992104</v>
      </c>
    </row>
    <row r="31" spans="1:37" ht="13" x14ac:dyDescent="0.3">
      <c r="A31" s="55" t="s">
        <v>101</v>
      </c>
      <c r="B31" s="56" t="s">
        <v>139</v>
      </c>
      <c r="C31" s="57" t="s">
        <v>140</v>
      </c>
      <c r="D31" s="77">
        <v>276949813</v>
      </c>
      <c r="E31" s="78">
        <v>174617382</v>
      </c>
      <c r="F31" s="79">
        <f t="shared" si="0"/>
        <v>451567195</v>
      </c>
      <c r="G31" s="77">
        <v>299026782</v>
      </c>
      <c r="H31" s="78">
        <v>111359163</v>
      </c>
      <c r="I31" s="79">
        <f t="shared" si="1"/>
        <v>410385945</v>
      </c>
      <c r="J31" s="77">
        <v>63999308</v>
      </c>
      <c r="K31" s="78">
        <v>18871974</v>
      </c>
      <c r="L31" s="78">
        <f t="shared" si="2"/>
        <v>82871282</v>
      </c>
      <c r="M31" s="95">
        <f t="shared" si="3"/>
        <v>0.1835192700390913</v>
      </c>
      <c r="N31" s="77">
        <v>77848514</v>
      </c>
      <c r="O31" s="78">
        <v>42214476</v>
      </c>
      <c r="P31" s="78">
        <f t="shared" si="4"/>
        <v>120062990</v>
      </c>
      <c r="Q31" s="95">
        <f t="shared" si="5"/>
        <v>0.26588067363927975</v>
      </c>
      <c r="R31" s="77">
        <v>66681901</v>
      </c>
      <c r="S31" s="78">
        <v>11644466</v>
      </c>
      <c r="T31" s="78">
        <f t="shared" si="6"/>
        <v>78326367</v>
      </c>
      <c r="U31" s="95">
        <f t="shared" si="7"/>
        <v>0.19086025716597094</v>
      </c>
      <c r="V31" s="77">
        <v>66635989</v>
      </c>
      <c r="W31" s="78">
        <v>23051987</v>
      </c>
      <c r="X31" s="78">
        <f t="shared" si="8"/>
        <v>89687976</v>
      </c>
      <c r="Y31" s="95">
        <f t="shared" si="9"/>
        <v>0.21854543775859575</v>
      </c>
      <c r="Z31" s="77">
        <f t="shared" si="10"/>
        <v>275165712</v>
      </c>
      <c r="AA31" s="78">
        <f t="shared" si="11"/>
        <v>95782903</v>
      </c>
      <c r="AB31" s="78">
        <f t="shared" si="12"/>
        <v>370948615</v>
      </c>
      <c r="AC31" s="95">
        <f t="shared" si="13"/>
        <v>0.90390185024489567</v>
      </c>
      <c r="AD31" s="77">
        <v>68254396</v>
      </c>
      <c r="AE31" s="78">
        <v>27101289</v>
      </c>
      <c r="AF31" s="78">
        <f t="shared" si="14"/>
        <v>95355685</v>
      </c>
      <c r="AG31" s="78">
        <v>338905454</v>
      </c>
      <c r="AH31" s="78">
        <v>371539080</v>
      </c>
      <c r="AI31" s="79">
        <v>396692074</v>
      </c>
      <c r="AJ31" s="114">
        <f t="shared" si="15"/>
        <v>1.0676994570799927</v>
      </c>
      <c r="AK31" s="115">
        <f t="shared" si="16"/>
        <v>-5.9437557393667739E-2</v>
      </c>
    </row>
    <row r="32" spans="1:37" ht="13" x14ac:dyDescent="0.3">
      <c r="A32" s="55" t="s">
        <v>101</v>
      </c>
      <c r="B32" s="56" t="s">
        <v>141</v>
      </c>
      <c r="C32" s="57" t="s">
        <v>142</v>
      </c>
      <c r="D32" s="77">
        <v>269517412</v>
      </c>
      <c r="E32" s="78">
        <v>126403376</v>
      </c>
      <c r="F32" s="79">
        <f t="shared" si="0"/>
        <v>395920788</v>
      </c>
      <c r="G32" s="77">
        <v>281550473</v>
      </c>
      <c r="H32" s="78">
        <v>113351721</v>
      </c>
      <c r="I32" s="79">
        <f t="shared" si="1"/>
        <v>394902194</v>
      </c>
      <c r="J32" s="77">
        <v>57384674</v>
      </c>
      <c r="K32" s="78">
        <v>41930700</v>
      </c>
      <c r="L32" s="78">
        <f t="shared" si="2"/>
        <v>99315374</v>
      </c>
      <c r="M32" s="95">
        <f t="shared" si="3"/>
        <v>0.25084657590649168</v>
      </c>
      <c r="N32" s="77">
        <v>52352238</v>
      </c>
      <c r="O32" s="78">
        <v>30641722</v>
      </c>
      <c r="P32" s="78">
        <f t="shared" si="4"/>
        <v>82993960</v>
      </c>
      <c r="Q32" s="95">
        <f t="shared" si="5"/>
        <v>0.20962263795049832</v>
      </c>
      <c r="R32" s="77">
        <v>60155797</v>
      </c>
      <c r="S32" s="78">
        <v>27796689</v>
      </c>
      <c r="T32" s="78">
        <f t="shared" si="6"/>
        <v>87952486</v>
      </c>
      <c r="U32" s="95">
        <f t="shared" si="7"/>
        <v>0.22271966916446151</v>
      </c>
      <c r="V32" s="77">
        <v>47906048</v>
      </c>
      <c r="W32" s="78">
        <v>2221279</v>
      </c>
      <c r="X32" s="78">
        <f t="shared" si="8"/>
        <v>50127327</v>
      </c>
      <c r="Y32" s="95">
        <f t="shared" si="9"/>
        <v>0.12693605596934213</v>
      </c>
      <c r="Z32" s="77">
        <f t="shared" si="10"/>
        <v>217798757</v>
      </c>
      <c r="AA32" s="78">
        <f t="shared" si="11"/>
        <v>102590390</v>
      </c>
      <c r="AB32" s="78">
        <f t="shared" si="12"/>
        <v>320389147</v>
      </c>
      <c r="AC32" s="95">
        <f t="shared" si="13"/>
        <v>0.8113126537858637</v>
      </c>
      <c r="AD32" s="77">
        <v>52327766</v>
      </c>
      <c r="AE32" s="78">
        <v>21111793</v>
      </c>
      <c r="AF32" s="78">
        <f t="shared" si="14"/>
        <v>73439559</v>
      </c>
      <c r="AG32" s="78">
        <v>453065011</v>
      </c>
      <c r="AH32" s="78">
        <v>453271672</v>
      </c>
      <c r="AI32" s="79">
        <v>245943892</v>
      </c>
      <c r="AJ32" s="114">
        <f t="shared" si="15"/>
        <v>0.54259709395649147</v>
      </c>
      <c r="AK32" s="115">
        <f t="shared" si="16"/>
        <v>-0.31743425910278134</v>
      </c>
    </row>
    <row r="33" spans="1:37" ht="13" x14ac:dyDescent="0.3">
      <c r="A33" s="55" t="s">
        <v>101</v>
      </c>
      <c r="B33" s="56" t="s">
        <v>143</v>
      </c>
      <c r="C33" s="57" t="s">
        <v>144</v>
      </c>
      <c r="D33" s="77">
        <v>164034748</v>
      </c>
      <c r="E33" s="78">
        <v>75544148</v>
      </c>
      <c r="F33" s="79">
        <f t="shared" si="0"/>
        <v>239578896</v>
      </c>
      <c r="G33" s="77">
        <v>162882820</v>
      </c>
      <c r="H33" s="78">
        <v>84033942</v>
      </c>
      <c r="I33" s="79">
        <f t="shared" si="1"/>
        <v>246916762</v>
      </c>
      <c r="J33" s="77">
        <v>43138288</v>
      </c>
      <c r="K33" s="78">
        <v>97715920</v>
      </c>
      <c r="L33" s="78">
        <f t="shared" si="2"/>
        <v>140854208</v>
      </c>
      <c r="M33" s="95">
        <f t="shared" si="3"/>
        <v>0.58792410496791003</v>
      </c>
      <c r="N33" s="77">
        <v>33357362</v>
      </c>
      <c r="O33" s="78">
        <v>29559013</v>
      </c>
      <c r="P33" s="78">
        <f t="shared" si="4"/>
        <v>62916375</v>
      </c>
      <c r="Q33" s="95">
        <f t="shared" si="5"/>
        <v>0.26261234211547579</v>
      </c>
      <c r="R33" s="77">
        <v>29803389</v>
      </c>
      <c r="S33" s="78">
        <v>20628179</v>
      </c>
      <c r="T33" s="78">
        <f t="shared" si="6"/>
        <v>50431568</v>
      </c>
      <c r="U33" s="95">
        <f t="shared" si="7"/>
        <v>0.20424521847569019</v>
      </c>
      <c r="V33" s="77">
        <v>44111865</v>
      </c>
      <c r="W33" s="78">
        <v>7681753</v>
      </c>
      <c r="X33" s="78">
        <f t="shared" si="8"/>
        <v>51793618</v>
      </c>
      <c r="Y33" s="95">
        <f t="shared" si="9"/>
        <v>0.20976144989298054</v>
      </c>
      <c r="Z33" s="77">
        <f t="shared" si="10"/>
        <v>150410904</v>
      </c>
      <c r="AA33" s="78">
        <f t="shared" si="11"/>
        <v>155584865</v>
      </c>
      <c r="AB33" s="78">
        <f t="shared" si="12"/>
        <v>305995769</v>
      </c>
      <c r="AC33" s="95">
        <f t="shared" si="13"/>
        <v>1.2392668951328627</v>
      </c>
      <c r="AD33" s="77">
        <v>38121048</v>
      </c>
      <c r="AE33" s="78">
        <v>22983688</v>
      </c>
      <c r="AF33" s="78">
        <f t="shared" si="14"/>
        <v>61104736</v>
      </c>
      <c r="AG33" s="78">
        <v>220123159</v>
      </c>
      <c r="AH33" s="78">
        <v>268848178</v>
      </c>
      <c r="AI33" s="79">
        <v>211417880</v>
      </c>
      <c r="AJ33" s="114">
        <f t="shared" si="15"/>
        <v>0.78638390474790576</v>
      </c>
      <c r="AK33" s="115">
        <f t="shared" si="16"/>
        <v>-0.15237964533551052</v>
      </c>
    </row>
    <row r="34" spans="1:37" ht="13" x14ac:dyDescent="0.3">
      <c r="A34" s="55" t="s">
        <v>101</v>
      </c>
      <c r="B34" s="56" t="s">
        <v>145</v>
      </c>
      <c r="C34" s="57" t="s">
        <v>146</v>
      </c>
      <c r="D34" s="77">
        <v>1088722770</v>
      </c>
      <c r="E34" s="78">
        <v>126040260</v>
      </c>
      <c r="F34" s="79">
        <f t="shared" si="0"/>
        <v>1214763030</v>
      </c>
      <c r="G34" s="77">
        <v>1178097568</v>
      </c>
      <c r="H34" s="78">
        <v>152704154</v>
      </c>
      <c r="I34" s="79">
        <f t="shared" si="1"/>
        <v>1330801722</v>
      </c>
      <c r="J34" s="77">
        <v>328446431</v>
      </c>
      <c r="K34" s="78">
        <v>21653789</v>
      </c>
      <c r="L34" s="78">
        <f t="shared" si="2"/>
        <v>350100220</v>
      </c>
      <c r="M34" s="95">
        <f t="shared" si="3"/>
        <v>0.28820453977760585</v>
      </c>
      <c r="N34" s="77">
        <v>261994300</v>
      </c>
      <c r="O34" s="78">
        <v>34243752</v>
      </c>
      <c r="P34" s="78">
        <f t="shared" si="4"/>
        <v>296238052</v>
      </c>
      <c r="Q34" s="95">
        <f t="shared" si="5"/>
        <v>0.24386488943444384</v>
      </c>
      <c r="R34" s="77">
        <v>589374373</v>
      </c>
      <c r="S34" s="78">
        <v>37456330</v>
      </c>
      <c r="T34" s="78">
        <f t="shared" si="6"/>
        <v>626830703</v>
      </c>
      <c r="U34" s="95">
        <f t="shared" si="7"/>
        <v>0.47101735189969945</v>
      </c>
      <c r="V34" s="77">
        <v>390790039</v>
      </c>
      <c r="W34" s="78">
        <v>20751752</v>
      </c>
      <c r="X34" s="78">
        <f t="shared" si="8"/>
        <v>411541791</v>
      </c>
      <c r="Y34" s="95">
        <f t="shared" si="9"/>
        <v>0.30924350652440769</v>
      </c>
      <c r="Z34" s="77">
        <f t="shared" si="10"/>
        <v>1570605143</v>
      </c>
      <c r="AA34" s="78">
        <f t="shared" si="11"/>
        <v>114105623</v>
      </c>
      <c r="AB34" s="78">
        <f t="shared" si="12"/>
        <v>1684710766</v>
      </c>
      <c r="AC34" s="95">
        <f t="shared" si="13"/>
        <v>1.2659367193094149</v>
      </c>
      <c r="AD34" s="77">
        <v>332329963</v>
      </c>
      <c r="AE34" s="78">
        <v>49833670</v>
      </c>
      <c r="AF34" s="78">
        <f t="shared" si="14"/>
        <v>382163633</v>
      </c>
      <c r="AG34" s="78">
        <v>1272373816</v>
      </c>
      <c r="AH34" s="78">
        <v>1343159787</v>
      </c>
      <c r="AI34" s="79">
        <v>1237136626</v>
      </c>
      <c r="AJ34" s="114">
        <f t="shared" si="15"/>
        <v>0.92106437221679571</v>
      </c>
      <c r="AK34" s="115">
        <f t="shared" si="16"/>
        <v>7.6873243456946128E-2</v>
      </c>
    </row>
    <row r="35" spans="1:37" ht="13" x14ac:dyDescent="0.3">
      <c r="A35" s="55" t="s">
        <v>116</v>
      </c>
      <c r="B35" s="56" t="s">
        <v>147</v>
      </c>
      <c r="C35" s="57" t="s">
        <v>148</v>
      </c>
      <c r="D35" s="77">
        <v>1425340797</v>
      </c>
      <c r="E35" s="78">
        <v>367951198</v>
      </c>
      <c r="F35" s="79">
        <f t="shared" si="0"/>
        <v>1793291995</v>
      </c>
      <c r="G35" s="77">
        <v>1433795173</v>
      </c>
      <c r="H35" s="78">
        <v>378423610</v>
      </c>
      <c r="I35" s="79">
        <f t="shared" si="1"/>
        <v>1812218783</v>
      </c>
      <c r="J35" s="77">
        <v>271224552</v>
      </c>
      <c r="K35" s="78">
        <v>100695896</v>
      </c>
      <c r="L35" s="78">
        <f t="shared" si="2"/>
        <v>371920448</v>
      </c>
      <c r="M35" s="95">
        <f t="shared" si="3"/>
        <v>0.20739536508107817</v>
      </c>
      <c r="N35" s="77">
        <v>387937760</v>
      </c>
      <c r="O35" s="78">
        <v>196650553</v>
      </c>
      <c r="P35" s="78">
        <f t="shared" si="4"/>
        <v>584588313</v>
      </c>
      <c r="Q35" s="95">
        <f t="shared" si="5"/>
        <v>0.32598612754081913</v>
      </c>
      <c r="R35" s="77">
        <v>342375298</v>
      </c>
      <c r="S35" s="78">
        <v>97536614</v>
      </c>
      <c r="T35" s="78">
        <f t="shared" si="6"/>
        <v>439911912</v>
      </c>
      <c r="U35" s="95">
        <f t="shared" si="7"/>
        <v>0.24274768373813946</v>
      </c>
      <c r="V35" s="77">
        <v>165579373</v>
      </c>
      <c r="W35" s="78">
        <v>25031763</v>
      </c>
      <c r="X35" s="78">
        <f t="shared" si="8"/>
        <v>190611136</v>
      </c>
      <c r="Y35" s="95">
        <f t="shared" si="9"/>
        <v>0.10518108397732019</v>
      </c>
      <c r="Z35" s="77">
        <f t="shared" si="10"/>
        <v>1167116983</v>
      </c>
      <c r="AA35" s="78">
        <f t="shared" si="11"/>
        <v>419914826</v>
      </c>
      <c r="AB35" s="78">
        <f t="shared" si="12"/>
        <v>1587031809</v>
      </c>
      <c r="AC35" s="95">
        <f t="shared" si="13"/>
        <v>0.87573963137760946</v>
      </c>
      <c r="AD35" s="77">
        <v>218172062</v>
      </c>
      <c r="AE35" s="78">
        <v>141254772</v>
      </c>
      <c r="AF35" s="78">
        <f t="shared" si="14"/>
        <v>359426834</v>
      </c>
      <c r="AG35" s="78">
        <v>1862636427</v>
      </c>
      <c r="AH35" s="78">
        <v>1861765383</v>
      </c>
      <c r="AI35" s="79">
        <v>1720984879</v>
      </c>
      <c r="AJ35" s="114">
        <f t="shared" si="15"/>
        <v>0.92438332709079063</v>
      </c>
      <c r="AK35" s="115">
        <f t="shared" si="16"/>
        <v>-0.46968028547362162</v>
      </c>
    </row>
    <row r="36" spans="1:37" ht="14" x14ac:dyDescent="0.3">
      <c r="A36" s="58" t="s">
        <v>0</v>
      </c>
      <c r="B36" s="59" t="s">
        <v>149</v>
      </c>
      <c r="C36" s="60" t="s">
        <v>0</v>
      </c>
      <c r="D36" s="80">
        <f>SUM(D29:D35)</f>
        <v>4019933965</v>
      </c>
      <c r="E36" s="81">
        <f>SUM(E29:E35)</f>
        <v>1032728673</v>
      </c>
      <c r="F36" s="82">
        <f t="shared" si="0"/>
        <v>5052662638</v>
      </c>
      <c r="G36" s="80">
        <f>SUM(G29:G35)</f>
        <v>4141679452</v>
      </c>
      <c r="H36" s="81">
        <f>SUM(H29:H35)</f>
        <v>987487424</v>
      </c>
      <c r="I36" s="82">
        <f t="shared" si="1"/>
        <v>5129166876</v>
      </c>
      <c r="J36" s="80">
        <f>SUM(J29:J35)</f>
        <v>962064964</v>
      </c>
      <c r="K36" s="81">
        <f>SUM(K29:K35)</f>
        <v>338774070</v>
      </c>
      <c r="L36" s="81">
        <f t="shared" si="2"/>
        <v>1300839034</v>
      </c>
      <c r="M36" s="96">
        <f t="shared" si="3"/>
        <v>0.25745614286943808</v>
      </c>
      <c r="N36" s="80">
        <f>SUM(N29:N35)</f>
        <v>999647164</v>
      </c>
      <c r="O36" s="81">
        <f>SUM(O29:O35)</f>
        <v>371553657</v>
      </c>
      <c r="P36" s="81">
        <f t="shared" si="4"/>
        <v>1371200821</v>
      </c>
      <c r="Q36" s="96">
        <f t="shared" si="5"/>
        <v>0.27138182761055341</v>
      </c>
      <c r="R36" s="80">
        <f>SUM(R29:R35)</f>
        <v>1312782691</v>
      </c>
      <c r="S36" s="81">
        <f>SUM(S29:S35)</f>
        <v>241904376</v>
      </c>
      <c r="T36" s="81">
        <f t="shared" si="6"/>
        <v>1554687067</v>
      </c>
      <c r="U36" s="96">
        <f t="shared" si="7"/>
        <v>0.30310713310470971</v>
      </c>
      <c r="V36" s="80">
        <f>SUM(V29:V35)</f>
        <v>936818188</v>
      </c>
      <c r="W36" s="81">
        <f>SUM(W29:W35)</f>
        <v>100762897</v>
      </c>
      <c r="X36" s="81">
        <f t="shared" si="8"/>
        <v>1037581085</v>
      </c>
      <c r="Y36" s="96">
        <f t="shared" si="9"/>
        <v>0.20229037387240587</v>
      </c>
      <c r="Z36" s="80">
        <f t="shared" si="10"/>
        <v>4211313007</v>
      </c>
      <c r="AA36" s="81">
        <f t="shared" si="11"/>
        <v>1052995000</v>
      </c>
      <c r="AB36" s="81">
        <f t="shared" si="12"/>
        <v>5264308007</v>
      </c>
      <c r="AC36" s="96">
        <f t="shared" si="13"/>
        <v>1.0263475792983734</v>
      </c>
      <c r="AD36" s="80">
        <f>SUM(AD29:AD35)</f>
        <v>823295674</v>
      </c>
      <c r="AE36" s="81">
        <f>SUM(AE29:AE35)</f>
        <v>288098058</v>
      </c>
      <c r="AF36" s="81">
        <f t="shared" si="14"/>
        <v>1111393732</v>
      </c>
      <c r="AG36" s="81">
        <f>SUM(AG29:AG35)</f>
        <v>4978924681</v>
      </c>
      <c r="AH36" s="81">
        <f>SUM(AH29:AH35)</f>
        <v>5178910777</v>
      </c>
      <c r="AI36" s="82">
        <f>SUM(AI29:AI35)</f>
        <v>4790245696</v>
      </c>
      <c r="AJ36" s="116">
        <f t="shared" si="15"/>
        <v>0.92495235045830559</v>
      </c>
      <c r="AK36" s="117">
        <f t="shared" si="16"/>
        <v>-6.6414489190226966E-2</v>
      </c>
    </row>
    <row r="37" spans="1:37" ht="13" x14ac:dyDescent="0.3">
      <c r="A37" s="55" t="s">
        <v>101</v>
      </c>
      <c r="B37" s="56" t="s">
        <v>150</v>
      </c>
      <c r="C37" s="57" t="s">
        <v>151</v>
      </c>
      <c r="D37" s="77">
        <v>466929807</v>
      </c>
      <c r="E37" s="78">
        <v>60339060</v>
      </c>
      <c r="F37" s="79">
        <f t="shared" si="0"/>
        <v>527268867</v>
      </c>
      <c r="G37" s="77">
        <v>425048188</v>
      </c>
      <c r="H37" s="78">
        <v>73371800</v>
      </c>
      <c r="I37" s="79">
        <f t="shared" si="1"/>
        <v>498419988</v>
      </c>
      <c r="J37" s="77">
        <v>85248901</v>
      </c>
      <c r="K37" s="78">
        <v>15031737</v>
      </c>
      <c r="L37" s="78">
        <f t="shared" si="2"/>
        <v>100280638</v>
      </c>
      <c r="M37" s="95">
        <f t="shared" si="3"/>
        <v>0.19018880930817408</v>
      </c>
      <c r="N37" s="77">
        <v>92061849</v>
      </c>
      <c r="O37" s="78">
        <v>18409759</v>
      </c>
      <c r="P37" s="78">
        <f t="shared" si="4"/>
        <v>110471608</v>
      </c>
      <c r="Q37" s="95">
        <f t="shared" si="5"/>
        <v>0.20951665253545115</v>
      </c>
      <c r="R37" s="77">
        <v>88401682</v>
      </c>
      <c r="S37" s="78">
        <v>4665240</v>
      </c>
      <c r="T37" s="78">
        <f t="shared" si="6"/>
        <v>93066922</v>
      </c>
      <c r="U37" s="95">
        <f t="shared" si="7"/>
        <v>0.18672389599271047</v>
      </c>
      <c r="V37" s="77">
        <v>103433950</v>
      </c>
      <c r="W37" s="78">
        <v>11517282</v>
      </c>
      <c r="X37" s="78">
        <f t="shared" si="8"/>
        <v>114951232</v>
      </c>
      <c r="Y37" s="95">
        <f t="shared" si="9"/>
        <v>0.23063126433043452</v>
      </c>
      <c r="Z37" s="77">
        <f t="shared" si="10"/>
        <v>369146382</v>
      </c>
      <c r="AA37" s="78">
        <f t="shared" si="11"/>
        <v>49624018</v>
      </c>
      <c r="AB37" s="78">
        <f t="shared" si="12"/>
        <v>418770400</v>
      </c>
      <c r="AC37" s="95">
        <f t="shared" si="13"/>
        <v>0.84019583901599071</v>
      </c>
      <c r="AD37" s="77">
        <v>141678148</v>
      </c>
      <c r="AE37" s="78">
        <v>2553145</v>
      </c>
      <c r="AF37" s="78">
        <f t="shared" si="14"/>
        <v>144231293</v>
      </c>
      <c r="AG37" s="78">
        <v>515204064</v>
      </c>
      <c r="AH37" s="78">
        <v>534694357</v>
      </c>
      <c r="AI37" s="79">
        <v>430302943</v>
      </c>
      <c r="AJ37" s="114">
        <f t="shared" si="15"/>
        <v>0.8047643244531193</v>
      </c>
      <c r="AK37" s="115">
        <f t="shared" si="16"/>
        <v>-0.20300768571768957</v>
      </c>
    </row>
    <row r="38" spans="1:37" ht="13" x14ac:dyDescent="0.3">
      <c r="A38" s="55" t="s">
        <v>101</v>
      </c>
      <c r="B38" s="56" t="s">
        <v>152</v>
      </c>
      <c r="C38" s="57" t="s">
        <v>153</v>
      </c>
      <c r="D38" s="77">
        <v>423745232</v>
      </c>
      <c r="E38" s="78">
        <v>135991073</v>
      </c>
      <c r="F38" s="79">
        <f t="shared" si="0"/>
        <v>559736305</v>
      </c>
      <c r="G38" s="77">
        <v>427130768</v>
      </c>
      <c r="H38" s="78">
        <v>133770382</v>
      </c>
      <c r="I38" s="79">
        <f t="shared" si="1"/>
        <v>560901150</v>
      </c>
      <c r="J38" s="77">
        <v>76914178</v>
      </c>
      <c r="K38" s="78">
        <v>18334016</v>
      </c>
      <c r="L38" s="78">
        <f t="shared" si="2"/>
        <v>95248194</v>
      </c>
      <c r="M38" s="95">
        <f t="shared" si="3"/>
        <v>0.17016618923798413</v>
      </c>
      <c r="N38" s="77">
        <v>79909532</v>
      </c>
      <c r="O38" s="78">
        <v>35788196</v>
      </c>
      <c r="P38" s="78">
        <f t="shared" si="4"/>
        <v>115697728</v>
      </c>
      <c r="Q38" s="95">
        <f t="shared" si="5"/>
        <v>0.20670041761897148</v>
      </c>
      <c r="R38" s="77">
        <v>73590388</v>
      </c>
      <c r="S38" s="78">
        <v>22533166</v>
      </c>
      <c r="T38" s="78">
        <f t="shared" si="6"/>
        <v>96123554</v>
      </c>
      <c r="U38" s="95">
        <f t="shared" si="7"/>
        <v>0.17137343005982428</v>
      </c>
      <c r="V38" s="77">
        <v>79191552</v>
      </c>
      <c r="W38" s="78">
        <v>30845164</v>
      </c>
      <c r="X38" s="78">
        <f t="shared" si="8"/>
        <v>110036716</v>
      </c>
      <c r="Y38" s="95">
        <f t="shared" si="9"/>
        <v>0.19617844605952403</v>
      </c>
      <c r="Z38" s="77">
        <f t="shared" si="10"/>
        <v>309605650</v>
      </c>
      <c r="AA38" s="78">
        <f t="shared" si="11"/>
        <v>107500542</v>
      </c>
      <c r="AB38" s="78">
        <f t="shared" si="12"/>
        <v>417106192</v>
      </c>
      <c r="AC38" s="95">
        <f t="shared" si="13"/>
        <v>0.74363582959314667</v>
      </c>
      <c r="AD38" s="77">
        <v>82431906</v>
      </c>
      <c r="AE38" s="78">
        <v>45612700</v>
      </c>
      <c r="AF38" s="78">
        <f t="shared" si="14"/>
        <v>128044606</v>
      </c>
      <c r="AG38" s="78">
        <v>557114294</v>
      </c>
      <c r="AH38" s="78">
        <v>625366458</v>
      </c>
      <c r="AI38" s="79">
        <v>380273322</v>
      </c>
      <c r="AJ38" s="114">
        <f t="shared" si="15"/>
        <v>0.60808077749510514</v>
      </c>
      <c r="AK38" s="115">
        <f t="shared" si="16"/>
        <v>-0.14063763060819601</v>
      </c>
    </row>
    <row r="39" spans="1:37" ht="13" x14ac:dyDescent="0.3">
      <c r="A39" s="55" t="s">
        <v>101</v>
      </c>
      <c r="B39" s="56" t="s">
        <v>154</v>
      </c>
      <c r="C39" s="57" t="s">
        <v>155</v>
      </c>
      <c r="D39" s="77">
        <v>524942511</v>
      </c>
      <c r="E39" s="78">
        <v>39919855</v>
      </c>
      <c r="F39" s="79">
        <f t="shared" si="0"/>
        <v>564862366</v>
      </c>
      <c r="G39" s="77">
        <v>526929832</v>
      </c>
      <c r="H39" s="78">
        <v>50687246</v>
      </c>
      <c r="I39" s="79">
        <f t="shared" si="1"/>
        <v>577617078</v>
      </c>
      <c r="J39" s="77">
        <v>184867473</v>
      </c>
      <c r="K39" s="78">
        <v>5195365</v>
      </c>
      <c r="L39" s="78">
        <f t="shared" si="2"/>
        <v>190062838</v>
      </c>
      <c r="M39" s="95">
        <f t="shared" si="3"/>
        <v>0.33647636918335605</v>
      </c>
      <c r="N39" s="77">
        <v>54533644</v>
      </c>
      <c r="O39" s="78">
        <v>13231542</v>
      </c>
      <c r="P39" s="78">
        <f t="shared" si="4"/>
        <v>67765186</v>
      </c>
      <c r="Q39" s="95">
        <f t="shared" si="5"/>
        <v>0.11996760640980639</v>
      </c>
      <c r="R39" s="77">
        <v>102746760</v>
      </c>
      <c r="S39" s="78">
        <v>7182604</v>
      </c>
      <c r="T39" s="78">
        <f t="shared" si="6"/>
        <v>109929364</v>
      </c>
      <c r="U39" s="95">
        <f t="shared" si="7"/>
        <v>0.19031529396712193</v>
      </c>
      <c r="V39" s="77">
        <v>153911696</v>
      </c>
      <c r="W39" s="78">
        <v>7758609</v>
      </c>
      <c r="X39" s="78">
        <f t="shared" si="8"/>
        <v>161670305</v>
      </c>
      <c r="Y39" s="95">
        <f t="shared" si="9"/>
        <v>0.27989183692383834</v>
      </c>
      <c r="Z39" s="77">
        <f t="shared" si="10"/>
        <v>496059573</v>
      </c>
      <c r="AA39" s="78">
        <f t="shared" si="11"/>
        <v>33368120</v>
      </c>
      <c r="AB39" s="78">
        <f t="shared" si="12"/>
        <v>529427693</v>
      </c>
      <c r="AC39" s="95">
        <f t="shared" si="13"/>
        <v>0.91657209103502302</v>
      </c>
      <c r="AD39" s="77">
        <v>118322310</v>
      </c>
      <c r="AE39" s="78">
        <v>23179464</v>
      </c>
      <c r="AF39" s="78">
        <f t="shared" si="14"/>
        <v>141501774</v>
      </c>
      <c r="AG39" s="78">
        <v>516268079</v>
      </c>
      <c r="AH39" s="78">
        <v>532481190</v>
      </c>
      <c r="AI39" s="79">
        <v>468423247</v>
      </c>
      <c r="AJ39" s="114">
        <f t="shared" si="15"/>
        <v>0.87969914392656767</v>
      </c>
      <c r="AK39" s="115">
        <f t="shared" si="16"/>
        <v>0.14253200104756281</v>
      </c>
    </row>
    <row r="40" spans="1:37" ht="13" x14ac:dyDescent="0.3">
      <c r="A40" s="55" t="s">
        <v>116</v>
      </c>
      <c r="B40" s="56" t="s">
        <v>156</v>
      </c>
      <c r="C40" s="57" t="s">
        <v>157</v>
      </c>
      <c r="D40" s="77">
        <v>915854586</v>
      </c>
      <c r="E40" s="78">
        <v>273663190</v>
      </c>
      <c r="F40" s="79">
        <f t="shared" si="0"/>
        <v>1189517776</v>
      </c>
      <c r="G40" s="77">
        <v>890586775</v>
      </c>
      <c r="H40" s="78">
        <v>295545839</v>
      </c>
      <c r="I40" s="79">
        <f t="shared" si="1"/>
        <v>1186132614</v>
      </c>
      <c r="J40" s="77">
        <v>122563955</v>
      </c>
      <c r="K40" s="78">
        <v>31364654</v>
      </c>
      <c r="L40" s="78">
        <f t="shared" si="2"/>
        <v>153928609</v>
      </c>
      <c r="M40" s="95">
        <f t="shared" si="3"/>
        <v>0.12940421076986075</v>
      </c>
      <c r="N40" s="77">
        <v>162463792</v>
      </c>
      <c r="O40" s="78">
        <v>67521276</v>
      </c>
      <c r="P40" s="78">
        <f t="shared" si="4"/>
        <v>229985068</v>
      </c>
      <c r="Q40" s="95">
        <f t="shared" si="5"/>
        <v>0.19334311150302641</v>
      </c>
      <c r="R40" s="77">
        <v>308537661</v>
      </c>
      <c r="S40" s="78">
        <v>51925561</v>
      </c>
      <c r="T40" s="78">
        <f t="shared" si="6"/>
        <v>360463222</v>
      </c>
      <c r="U40" s="95">
        <f t="shared" si="7"/>
        <v>0.30389790968179214</v>
      </c>
      <c r="V40" s="77">
        <v>207770399</v>
      </c>
      <c r="W40" s="78">
        <v>72601120</v>
      </c>
      <c r="X40" s="78">
        <f t="shared" si="8"/>
        <v>280371519</v>
      </c>
      <c r="Y40" s="95">
        <f t="shared" si="9"/>
        <v>0.23637451301039766</v>
      </c>
      <c r="Z40" s="77">
        <f t="shared" si="10"/>
        <v>801335807</v>
      </c>
      <c r="AA40" s="78">
        <f t="shared" si="11"/>
        <v>223412611</v>
      </c>
      <c r="AB40" s="78">
        <f t="shared" si="12"/>
        <v>1024748418</v>
      </c>
      <c r="AC40" s="95">
        <f t="shared" si="13"/>
        <v>0.86394084936610638</v>
      </c>
      <c r="AD40" s="77">
        <v>319091139</v>
      </c>
      <c r="AE40" s="78">
        <v>61755153</v>
      </c>
      <c r="AF40" s="78">
        <f t="shared" si="14"/>
        <v>380846292</v>
      </c>
      <c r="AG40" s="78">
        <v>1088668397</v>
      </c>
      <c r="AH40" s="78">
        <v>1140518365</v>
      </c>
      <c r="AI40" s="79">
        <v>886692223</v>
      </c>
      <c r="AJ40" s="114">
        <f t="shared" si="15"/>
        <v>0.77744668583219179</v>
      </c>
      <c r="AK40" s="115">
        <f t="shared" si="16"/>
        <v>-0.26381974857195145</v>
      </c>
    </row>
    <row r="41" spans="1:37" ht="14" x14ac:dyDescent="0.3">
      <c r="A41" s="58" t="s">
        <v>0</v>
      </c>
      <c r="B41" s="59" t="s">
        <v>158</v>
      </c>
      <c r="C41" s="60" t="s">
        <v>0</v>
      </c>
      <c r="D41" s="80">
        <f>SUM(D37:D40)</f>
        <v>2331472136</v>
      </c>
      <c r="E41" s="81">
        <f>SUM(E37:E40)</f>
        <v>509913178</v>
      </c>
      <c r="F41" s="82">
        <f t="shared" si="0"/>
        <v>2841385314</v>
      </c>
      <c r="G41" s="80">
        <f>SUM(G37:G40)</f>
        <v>2269695563</v>
      </c>
      <c r="H41" s="81">
        <f>SUM(H37:H40)</f>
        <v>553375267</v>
      </c>
      <c r="I41" s="82">
        <f t="shared" si="1"/>
        <v>2823070830</v>
      </c>
      <c r="J41" s="80">
        <f>SUM(J37:J40)</f>
        <v>469594507</v>
      </c>
      <c r="K41" s="81">
        <f>SUM(K37:K40)</f>
        <v>69925772</v>
      </c>
      <c r="L41" s="81">
        <f t="shared" si="2"/>
        <v>539520279</v>
      </c>
      <c r="M41" s="96">
        <f t="shared" si="3"/>
        <v>0.18987930863923652</v>
      </c>
      <c r="N41" s="80">
        <f>SUM(N37:N40)</f>
        <v>388968817</v>
      </c>
      <c r="O41" s="81">
        <f>SUM(O37:O40)</f>
        <v>134950773</v>
      </c>
      <c r="P41" s="81">
        <f t="shared" si="4"/>
        <v>523919590</v>
      </c>
      <c r="Q41" s="96">
        <f t="shared" si="5"/>
        <v>0.18438878649036333</v>
      </c>
      <c r="R41" s="80">
        <f>SUM(R37:R40)</f>
        <v>573276491</v>
      </c>
      <c r="S41" s="81">
        <f>SUM(S37:S40)</f>
        <v>86306571</v>
      </c>
      <c r="T41" s="81">
        <f t="shared" si="6"/>
        <v>659583062</v>
      </c>
      <c r="U41" s="96">
        <f t="shared" si="7"/>
        <v>0.23364028099854653</v>
      </c>
      <c r="V41" s="80">
        <f>SUM(V37:V40)</f>
        <v>544307597</v>
      </c>
      <c r="W41" s="81">
        <f>SUM(W37:W40)</f>
        <v>122722175</v>
      </c>
      <c r="X41" s="81">
        <f t="shared" si="8"/>
        <v>667029772</v>
      </c>
      <c r="Y41" s="96">
        <f t="shared" si="9"/>
        <v>0.23627808587431015</v>
      </c>
      <c r="Z41" s="80">
        <f t="shared" si="10"/>
        <v>1976147412</v>
      </c>
      <c r="AA41" s="81">
        <f t="shared" si="11"/>
        <v>413905291</v>
      </c>
      <c r="AB41" s="81">
        <f t="shared" si="12"/>
        <v>2390052703</v>
      </c>
      <c r="AC41" s="96">
        <f t="shared" si="13"/>
        <v>0.84661450134426841</v>
      </c>
      <c r="AD41" s="80">
        <f>SUM(AD37:AD40)</f>
        <v>661523503</v>
      </c>
      <c r="AE41" s="81">
        <f>SUM(AE37:AE40)</f>
        <v>133100462</v>
      </c>
      <c r="AF41" s="81">
        <f t="shared" si="14"/>
        <v>794623965</v>
      </c>
      <c r="AG41" s="81">
        <f>SUM(AG37:AG40)</f>
        <v>2677254834</v>
      </c>
      <c r="AH41" s="81">
        <f>SUM(AH37:AH40)</f>
        <v>2833060370</v>
      </c>
      <c r="AI41" s="82">
        <f>SUM(AI37:AI40)</f>
        <v>2165691735</v>
      </c>
      <c r="AJ41" s="116">
        <f t="shared" si="15"/>
        <v>0.76443543453329232</v>
      </c>
      <c r="AK41" s="117">
        <f t="shared" si="16"/>
        <v>-0.16057179070857752</v>
      </c>
    </row>
    <row r="42" spans="1:37" ht="13" x14ac:dyDescent="0.3">
      <c r="A42" s="55" t="s">
        <v>101</v>
      </c>
      <c r="B42" s="56" t="s">
        <v>159</v>
      </c>
      <c r="C42" s="57" t="s">
        <v>160</v>
      </c>
      <c r="D42" s="77">
        <v>552377316</v>
      </c>
      <c r="E42" s="78">
        <v>137354988</v>
      </c>
      <c r="F42" s="79">
        <f t="shared" si="0"/>
        <v>689732304</v>
      </c>
      <c r="G42" s="77">
        <v>599661148</v>
      </c>
      <c r="H42" s="78">
        <v>146995510</v>
      </c>
      <c r="I42" s="79">
        <f t="shared" si="1"/>
        <v>746656658</v>
      </c>
      <c r="J42" s="77">
        <v>124602744</v>
      </c>
      <c r="K42" s="78">
        <v>29999685</v>
      </c>
      <c r="L42" s="78">
        <f t="shared" si="2"/>
        <v>154602429</v>
      </c>
      <c r="M42" s="95">
        <f t="shared" si="3"/>
        <v>0.22414845310768566</v>
      </c>
      <c r="N42" s="77">
        <v>120644051</v>
      </c>
      <c r="O42" s="78">
        <v>35966352</v>
      </c>
      <c r="P42" s="78">
        <f t="shared" si="4"/>
        <v>156610403</v>
      </c>
      <c r="Q42" s="95">
        <f t="shared" si="5"/>
        <v>0.2270596898126436</v>
      </c>
      <c r="R42" s="77">
        <v>112292067</v>
      </c>
      <c r="S42" s="78">
        <v>22015797</v>
      </c>
      <c r="T42" s="78">
        <f t="shared" si="6"/>
        <v>134307864</v>
      </c>
      <c r="U42" s="95">
        <f t="shared" si="7"/>
        <v>0.17987901475325757</v>
      </c>
      <c r="V42" s="77">
        <v>115450105</v>
      </c>
      <c r="W42" s="78">
        <v>24696137</v>
      </c>
      <c r="X42" s="78">
        <f t="shared" si="8"/>
        <v>140146242</v>
      </c>
      <c r="Y42" s="95">
        <f t="shared" si="9"/>
        <v>0.18769837581760371</v>
      </c>
      <c r="Z42" s="77">
        <f t="shared" si="10"/>
        <v>472988967</v>
      </c>
      <c r="AA42" s="78">
        <f t="shared" si="11"/>
        <v>112677971</v>
      </c>
      <c r="AB42" s="78">
        <f t="shared" si="12"/>
        <v>585666938</v>
      </c>
      <c r="AC42" s="95">
        <f t="shared" si="13"/>
        <v>0.78438587766534051</v>
      </c>
      <c r="AD42" s="77">
        <v>144835676</v>
      </c>
      <c r="AE42" s="78">
        <v>38756895</v>
      </c>
      <c r="AF42" s="78">
        <f t="shared" si="14"/>
        <v>183592571</v>
      </c>
      <c r="AG42" s="78">
        <v>707190735</v>
      </c>
      <c r="AH42" s="78">
        <v>726643922</v>
      </c>
      <c r="AI42" s="79">
        <v>585675387</v>
      </c>
      <c r="AJ42" s="114">
        <f t="shared" si="15"/>
        <v>0.80600053102763036</v>
      </c>
      <c r="AK42" s="115">
        <f t="shared" si="16"/>
        <v>-0.23664535423930633</v>
      </c>
    </row>
    <row r="43" spans="1:37" ht="13" x14ac:dyDescent="0.3">
      <c r="A43" s="55" t="s">
        <v>101</v>
      </c>
      <c r="B43" s="56" t="s">
        <v>161</v>
      </c>
      <c r="C43" s="57" t="s">
        <v>162</v>
      </c>
      <c r="D43" s="77">
        <v>375405447</v>
      </c>
      <c r="E43" s="78">
        <v>143710254</v>
      </c>
      <c r="F43" s="79">
        <f t="shared" si="0"/>
        <v>519115701</v>
      </c>
      <c r="G43" s="77">
        <v>397261356</v>
      </c>
      <c r="H43" s="78">
        <v>129950983</v>
      </c>
      <c r="I43" s="79">
        <f t="shared" si="1"/>
        <v>527212339</v>
      </c>
      <c r="J43" s="77">
        <v>66351225</v>
      </c>
      <c r="K43" s="78">
        <v>-70730528</v>
      </c>
      <c r="L43" s="78">
        <f t="shared" si="2"/>
        <v>-4379303</v>
      </c>
      <c r="M43" s="95">
        <f t="shared" si="3"/>
        <v>-8.4360827298498534E-3</v>
      </c>
      <c r="N43" s="77">
        <v>65627895</v>
      </c>
      <c r="O43" s="78">
        <v>34244119</v>
      </c>
      <c r="P43" s="78">
        <f t="shared" si="4"/>
        <v>99872014</v>
      </c>
      <c r="Q43" s="95">
        <f t="shared" si="5"/>
        <v>0.19238873686080243</v>
      </c>
      <c r="R43" s="77">
        <v>77138287</v>
      </c>
      <c r="S43" s="78">
        <v>28344334</v>
      </c>
      <c r="T43" s="78">
        <f t="shared" si="6"/>
        <v>105482621</v>
      </c>
      <c r="U43" s="95">
        <f t="shared" si="7"/>
        <v>0.20007616134340891</v>
      </c>
      <c r="V43" s="77">
        <v>70081355</v>
      </c>
      <c r="W43" s="78">
        <v>17062847</v>
      </c>
      <c r="X43" s="78">
        <f t="shared" si="8"/>
        <v>87144202</v>
      </c>
      <c r="Y43" s="95">
        <f t="shared" si="9"/>
        <v>0.16529241740679365</v>
      </c>
      <c r="Z43" s="77">
        <f t="shared" si="10"/>
        <v>279198762</v>
      </c>
      <c r="AA43" s="78">
        <f t="shared" si="11"/>
        <v>8920772</v>
      </c>
      <c r="AB43" s="78">
        <f t="shared" si="12"/>
        <v>288119534</v>
      </c>
      <c r="AC43" s="95">
        <f t="shared" si="13"/>
        <v>0.54649618889136053</v>
      </c>
      <c r="AD43" s="77">
        <v>70444071</v>
      </c>
      <c r="AE43" s="78">
        <v>45952386</v>
      </c>
      <c r="AF43" s="78">
        <f t="shared" si="14"/>
        <v>116396457</v>
      </c>
      <c r="AG43" s="78">
        <v>514016513</v>
      </c>
      <c r="AH43" s="78">
        <v>600263456</v>
      </c>
      <c r="AI43" s="79">
        <v>416173070</v>
      </c>
      <c r="AJ43" s="114">
        <f t="shared" si="15"/>
        <v>0.6933173523060514</v>
      </c>
      <c r="AK43" s="115">
        <f t="shared" si="16"/>
        <v>-0.2513156822290562</v>
      </c>
    </row>
    <row r="44" spans="1:37" ht="13" x14ac:dyDescent="0.3">
      <c r="A44" s="55" t="s">
        <v>101</v>
      </c>
      <c r="B44" s="56" t="s">
        <v>163</v>
      </c>
      <c r="C44" s="57" t="s">
        <v>164</v>
      </c>
      <c r="D44" s="77">
        <v>552842704</v>
      </c>
      <c r="E44" s="78">
        <v>180526259</v>
      </c>
      <c r="F44" s="79">
        <f t="shared" si="0"/>
        <v>733368963</v>
      </c>
      <c r="G44" s="77">
        <v>664274910</v>
      </c>
      <c r="H44" s="78">
        <v>273325886</v>
      </c>
      <c r="I44" s="79">
        <f t="shared" si="1"/>
        <v>937600796</v>
      </c>
      <c r="J44" s="77">
        <v>107584742</v>
      </c>
      <c r="K44" s="78">
        <v>20333322</v>
      </c>
      <c r="L44" s="78">
        <f t="shared" si="2"/>
        <v>127918064</v>
      </c>
      <c r="M44" s="95">
        <f t="shared" si="3"/>
        <v>0.17442524902707124</v>
      </c>
      <c r="N44" s="77">
        <v>123963963</v>
      </c>
      <c r="O44" s="78">
        <v>50650062</v>
      </c>
      <c r="P44" s="78">
        <f t="shared" si="4"/>
        <v>174614025</v>
      </c>
      <c r="Q44" s="95">
        <f t="shared" si="5"/>
        <v>0.2380984658604921</v>
      </c>
      <c r="R44" s="77">
        <v>102338637</v>
      </c>
      <c r="S44" s="78">
        <v>44038710</v>
      </c>
      <c r="T44" s="78">
        <f t="shared" si="6"/>
        <v>146377347</v>
      </c>
      <c r="U44" s="95">
        <f t="shared" si="7"/>
        <v>0.15611905154568576</v>
      </c>
      <c r="V44" s="77">
        <v>111027471</v>
      </c>
      <c r="W44" s="78">
        <v>55969342</v>
      </c>
      <c r="X44" s="78">
        <f t="shared" si="8"/>
        <v>166996813</v>
      </c>
      <c r="Y44" s="95">
        <f t="shared" si="9"/>
        <v>0.17811078415509365</v>
      </c>
      <c r="Z44" s="77">
        <f t="shared" si="10"/>
        <v>444914813</v>
      </c>
      <c r="AA44" s="78">
        <f t="shared" si="11"/>
        <v>170991436</v>
      </c>
      <c r="AB44" s="78">
        <f t="shared" si="12"/>
        <v>615906249</v>
      </c>
      <c r="AC44" s="95">
        <f t="shared" si="13"/>
        <v>0.65689603894064952</v>
      </c>
      <c r="AD44" s="77">
        <v>55785383</v>
      </c>
      <c r="AE44" s="78">
        <v>41404874</v>
      </c>
      <c r="AF44" s="78">
        <f t="shared" si="14"/>
        <v>97190257</v>
      </c>
      <c r="AG44" s="78">
        <v>740519506</v>
      </c>
      <c r="AH44" s="78">
        <v>781813280</v>
      </c>
      <c r="AI44" s="79">
        <v>524978700</v>
      </c>
      <c r="AJ44" s="114">
        <f t="shared" si="15"/>
        <v>0.67148859379825321</v>
      </c>
      <c r="AK44" s="115">
        <f t="shared" si="16"/>
        <v>0.71824643904378194</v>
      </c>
    </row>
    <row r="45" spans="1:37" ht="13" x14ac:dyDescent="0.3">
      <c r="A45" s="55" t="s">
        <v>101</v>
      </c>
      <c r="B45" s="56" t="s">
        <v>165</v>
      </c>
      <c r="C45" s="57" t="s">
        <v>166</v>
      </c>
      <c r="D45" s="77">
        <v>408157214</v>
      </c>
      <c r="E45" s="78">
        <v>129825175</v>
      </c>
      <c r="F45" s="79">
        <f t="shared" si="0"/>
        <v>537982389</v>
      </c>
      <c r="G45" s="77">
        <v>372498549</v>
      </c>
      <c r="H45" s="78">
        <v>145172554</v>
      </c>
      <c r="I45" s="79">
        <f t="shared" si="1"/>
        <v>517671103</v>
      </c>
      <c r="J45" s="77">
        <v>138196050</v>
      </c>
      <c r="K45" s="78">
        <v>176130090</v>
      </c>
      <c r="L45" s="78">
        <f t="shared" si="2"/>
        <v>314326140</v>
      </c>
      <c r="M45" s="95">
        <f t="shared" si="3"/>
        <v>0.58426845641595904</v>
      </c>
      <c r="N45" s="77">
        <v>68237433</v>
      </c>
      <c r="O45" s="78">
        <v>29027340</v>
      </c>
      <c r="P45" s="78">
        <f t="shared" si="4"/>
        <v>97264773</v>
      </c>
      <c r="Q45" s="95">
        <f t="shared" si="5"/>
        <v>0.18079545908704459</v>
      </c>
      <c r="R45" s="77">
        <v>76327825</v>
      </c>
      <c r="S45" s="78">
        <v>24930732</v>
      </c>
      <c r="T45" s="78">
        <f t="shared" si="6"/>
        <v>101258557</v>
      </c>
      <c r="U45" s="95">
        <f t="shared" si="7"/>
        <v>0.19560403586985614</v>
      </c>
      <c r="V45" s="77">
        <v>77464698</v>
      </c>
      <c r="W45" s="78">
        <v>271881668</v>
      </c>
      <c r="X45" s="78">
        <f t="shared" si="8"/>
        <v>349346366</v>
      </c>
      <c r="Y45" s="95">
        <f t="shared" si="9"/>
        <v>0.67484231585551724</v>
      </c>
      <c r="Z45" s="77">
        <f t="shared" si="10"/>
        <v>360226006</v>
      </c>
      <c r="AA45" s="78">
        <f t="shared" si="11"/>
        <v>501969830</v>
      </c>
      <c r="AB45" s="78">
        <f t="shared" si="12"/>
        <v>862195836</v>
      </c>
      <c r="AC45" s="95">
        <f t="shared" si="13"/>
        <v>1.665528230189816</v>
      </c>
      <c r="AD45" s="77">
        <v>75145053</v>
      </c>
      <c r="AE45" s="78">
        <v>25883379</v>
      </c>
      <c r="AF45" s="78">
        <f t="shared" si="14"/>
        <v>101028432</v>
      </c>
      <c r="AG45" s="78">
        <v>449075850</v>
      </c>
      <c r="AH45" s="78">
        <v>566635285</v>
      </c>
      <c r="AI45" s="79">
        <v>473518276</v>
      </c>
      <c r="AJ45" s="114">
        <f t="shared" si="15"/>
        <v>0.83566676579274446</v>
      </c>
      <c r="AK45" s="115">
        <f t="shared" si="16"/>
        <v>2.4579014945020625</v>
      </c>
    </row>
    <row r="46" spans="1:37" ht="13" x14ac:dyDescent="0.3">
      <c r="A46" s="55" t="s">
        <v>101</v>
      </c>
      <c r="B46" s="56" t="s">
        <v>167</v>
      </c>
      <c r="C46" s="57" t="s">
        <v>168</v>
      </c>
      <c r="D46" s="77">
        <v>2043877277</v>
      </c>
      <c r="E46" s="78">
        <v>199507186</v>
      </c>
      <c r="F46" s="79">
        <f t="shared" si="0"/>
        <v>2243384463</v>
      </c>
      <c r="G46" s="77">
        <v>2096054842</v>
      </c>
      <c r="H46" s="78">
        <v>258052993</v>
      </c>
      <c r="I46" s="79">
        <f t="shared" si="1"/>
        <v>2354107835</v>
      </c>
      <c r="J46" s="77">
        <v>476065419</v>
      </c>
      <c r="K46" s="78">
        <v>59630500</v>
      </c>
      <c r="L46" s="78">
        <f t="shared" si="2"/>
        <v>535695919</v>
      </c>
      <c r="M46" s="95">
        <f t="shared" si="3"/>
        <v>0.23878917226859656</v>
      </c>
      <c r="N46" s="77">
        <v>418449900</v>
      </c>
      <c r="O46" s="78">
        <v>50921001</v>
      </c>
      <c r="P46" s="78">
        <f t="shared" si="4"/>
        <v>469370901</v>
      </c>
      <c r="Q46" s="95">
        <f t="shared" si="5"/>
        <v>0.20922445917822155</v>
      </c>
      <c r="R46" s="77">
        <v>416161027</v>
      </c>
      <c r="S46" s="78">
        <v>22058539</v>
      </c>
      <c r="T46" s="78">
        <f t="shared" si="6"/>
        <v>438219566</v>
      </c>
      <c r="U46" s="95">
        <f t="shared" si="7"/>
        <v>0.18615101631484948</v>
      </c>
      <c r="V46" s="77">
        <v>525059879</v>
      </c>
      <c r="W46" s="78">
        <v>34700733</v>
      </c>
      <c r="X46" s="78">
        <f t="shared" si="8"/>
        <v>559760612</v>
      </c>
      <c r="Y46" s="95">
        <f t="shared" si="9"/>
        <v>0.23778036149308343</v>
      </c>
      <c r="Z46" s="77">
        <f t="shared" si="10"/>
        <v>1835736225</v>
      </c>
      <c r="AA46" s="78">
        <f t="shared" si="11"/>
        <v>167310773</v>
      </c>
      <c r="AB46" s="78">
        <f t="shared" si="12"/>
        <v>2003046998</v>
      </c>
      <c r="AC46" s="95">
        <f t="shared" si="13"/>
        <v>0.85087308585420007</v>
      </c>
      <c r="AD46" s="77">
        <v>459234373</v>
      </c>
      <c r="AE46" s="78">
        <v>31412517</v>
      </c>
      <c r="AF46" s="78">
        <f t="shared" si="14"/>
        <v>490646890</v>
      </c>
      <c r="AG46" s="78">
        <v>2084940192</v>
      </c>
      <c r="AH46" s="78">
        <v>2025459471</v>
      </c>
      <c r="AI46" s="79">
        <v>1947994919</v>
      </c>
      <c r="AJ46" s="114">
        <f t="shared" si="15"/>
        <v>0.96175457810481169</v>
      </c>
      <c r="AK46" s="115">
        <f t="shared" si="16"/>
        <v>0.14086244794092151</v>
      </c>
    </row>
    <row r="47" spans="1:37" ht="13" x14ac:dyDescent="0.3">
      <c r="A47" s="55" t="s">
        <v>116</v>
      </c>
      <c r="B47" s="56" t="s">
        <v>169</v>
      </c>
      <c r="C47" s="57" t="s">
        <v>170</v>
      </c>
      <c r="D47" s="77">
        <v>1820693732</v>
      </c>
      <c r="E47" s="78">
        <v>1369537463</v>
      </c>
      <c r="F47" s="79">
        <f t="shared" si="0"/>
        <v>3190231195</v>
      </c>
      <c r="G47" s="77">
        <v>1843443732</v>
      </c>
      <c r="H47" s="78">
        <v>1405401813</v>
      </c>
      <c r="I47" s="79">
        <f t="shared" si="1"/>
        <v>3248845545</v>
      </c>
      <c r="J47" s="77">
        <v>534207202</v>
      </c>
      <c r="K47" s="78">
        <v>184903542</v>
      </c>
      <c r="L47" s="78">
        <f t="shared" si="2"/>
        <v>719110744</v>
      </c>
      <c r="M47" s="95">
        <f t="shared" si="3"/>
        <v>0.22541022892856516</v>
      </c>
      <c r="N47" s="77">
        <v>387955765</v>
      </c>
      <c r="O47" s="78">
        <v>287597481</v>
      </c>
      <c r="P47" s="78">
        <f t="shared" si="4"/>
        <v>675553246</v>
      </c>
      <c r="Q47" s="95">
        <f t="shared" si="5"/>
        <v>0.21175683036978141</v>
      </c>
      <c r="R47" s="77">
        <v>317997970</v>
      </c>
      <c r="S47" s="78">
        <v>181838543</v>
      </c>
      <c r="T47" s="78">
        <f t="shared" si="6"/>
        <v>499836513</v>
      </c>
      <c r="U47" s="95">
        <f t="shared" si="7"/>
        <v>0.15385050045523171</v>
      </c>
      <c r="V47" s="77">
        <v>439703330</v>
      </c>
      <c r="W47" s="78">
        <v>236081334</v>
      </c>
      <c r="X47" s="78">
        <f t="shared" si="8"/>
        <v>675784664</v>
      </c>
      <c r="Y47" s="95">
        <f t="shared" si="9"/>
        <v>0.20800763059974894</v>
      </c>
      <c r="Z47" s="77">
        <f t="shared" si="10"/>
        <v>1679864267</v>
      </c>
      <c r="AA47" s="78">
        <f t="shared" si="11"/>
        <v>890420900</v>
      </c>
      <c r="AB47" s="78">
        <f t="shared" si="12"/>
        <v>2570285167</v>
      </c>
      <c r="AC47" s="95">
        <f t="shared" si="13"/>
        <v>0.79113800006765167</v>
      </c>
      <c r="AD47" s="77">
        <v>322969820</v>
      </c>
      <c r="AE47" s="78">
        <v>274343249</v>
      </c>
      <c r="AF47" s="78">
        <f t="shared" si="14"/>
        <v>597313069</v>
      </c>
      <c r="AG47" s="78">
        <v>3102070365</v>
      </c>
      <c r="AH47" s="78">
        <v>3075332219</v>
      </c>
      <c r="AI47" s="79">
        <v>2490354886</v>
      </c>
      <c r="AJ47" s="114">
        <f t="shared" si="15"/>
        <v>0.80978401963017321</v>
      </c>
      <c r="AK47" s="115">
        <f t="shared" si="16"/>
        <v>0.13137431453052639</v>
      </c>
    </row>
    <row r="48" spans="1:37" ht="14" x14ac:dyDescent="0.3">
      <c r="A48" s="58" t="s">
        <v>0</v>
      </c>
      <c r="B48" s="59" t="s">
        <v>171</v>
      </c>
      <c r="C48" s="60" t="s">
        <v>0</v>
      </c>
      <c r="D48" s="80">
        <f>SUM(D42:D47)</f>
        <v>5753353690</v>
      </c>
      <c r="E48" s="81">
        <f>SUM(E42:E47)</f>
        <v>2160461325</v>
      </c>
      <c r="F48" s="82">
        <f t="shared" si="0"/>
        <v>7913815015</v>
      </c>
      <c r="G48" s="80">
        <f>SUM(G42:G47)</f>
        <v>5973194537</v>
      </c>
      <c r="H48" s="81">
        <f>SUM(H42:H47)</f>
        <v>2358899739</v>
      </c>
      <c r="I48" s="82">
        <f t="shared" si="1"/>
        <v>8332094276</v>
      </c>
      <c r="J48" s="80">
        <f>SUM(J42:J47)</f>
        <v>1447007382</v>
      </c>
      <c r="K48" s="81">
        <f>SUM(K42:K47)</f>
        <v>400266611</v>
      </c>
      <c r="L48" s="81">
        <f t="shared" si="2"/>
        <v>1847273993</v>
      </c>
      <c r="M48" s="96">
        <f t="shared" si="3"/>
        <v>0.23342395412309241</v>
      </c>
      <c r="N48" s="80">
        <f>SUM(N42:N47)</f>
        <v>1184879007</v>
      </c>
      <c r="O48" s="81">
        <f>SUM(O42:O47)</f>
        <v>488406355</v>
      </c>
      <c r="P48" s="81">
        <f t="shared" si="4"/>
        <v>1673285362</v>
      </c>
      <c r="Q48" s="96">
        <f t="shared" si="5"/>
        <v>0.2114385234970014</v>
      </c>
      <c r="R48" s="80">
        <f>SUM(R42:R47)</f>
        <v>1102255813</v>
      </c>
      <c r="S48" s="81">
        <f>SUM(S42:S47)</f>
        <v>323226655</v>
      </c>
      <c r="T48" s="81">
        <f t="shared" si="6"/>
        <v>1425482468</v>
      </c>
      <c r="U48" s="96">
        <f t="shared" si="7"/>
        <v>0.17108333400715353</v>
      </c>
      <c r="V48" s="80">
        <f>SUM(V42:V47)</f>
        <v>1338786838</v>
      </c>
      <c r="W48" s="81">
        <f>SUM(W42:W47)</f>
        <v>640392061</v>
      </c>
      <c r="X48" s="81">
        <f t="shared" si="8"/>
        <v>1979178899</v>
      </c>
      <c r="Y48" s="96">
        <f t="shared" si="9"/>
        <v>0.23753678648366749</v>
      </c>
      <c r="Z48" s="80">
        <f t="shared" si="10"/>
        <v>5072929040</v>
      </c>
      <c r="AA48" s="81">
        <f t="shared" si="11"/>
        <v>1852291682</v>
      </c>
      <c r="AB48" s="81">
        <f t="shared" si="12"/>
        <v>6925220722</v>
      </c>
      <c r="AC48" s="96">
        <f t="shared" si="13"/>
        <v>0.83115006775038558</v>
      </c>
      <c r="AD48" s="80">
        <f>SUM(AD42:AD47)</f>
        <v>1128414376</v>
      </c>
      <c r="AE48" s="81">
        <f>SUM(AE42:AE47)</f>
        <v>457753300</v>
      </c>
      <c r="AF48" s="81">
        <f t="shared" si="14"/>
        <v>1586167676</v>
      </c>
      <c r="AG48" s="81">
        <f>SUM(AG42:AG47)</f>
        <v>7597813161</v>
      </c>
      <c r="AH48" s="81">
        <f>SUM(AH42:AH47)</f>
        <v>7776147633</v>
      </c>
      <c r="AI48" s="82">
        <f>SUM(AI42:AI47)</f>
        <v>6438695238</v>
      </c>
      <c r="AJ48" s="116">
        <f t="shared" si="15"/>
        <v>0.82800578665402502</v>
      </c>
      <c r="AK48" s="117">
        <f t="shared" si="16"/>
        <v>0.24777407139647201</v>
      </c>
    </row>
    <row r="49" spans="1:37" ht="13" x14ac:dyDescent="0.3">
      <c r="A49" s="55" t="s">
        <v>101</v>
      </c>
      <c r="B49" s="56" t="s">
        <v>172</v>
      </c>
      <c r="C49" s="57" t="s">
        <v>173</v>
      </c>
      <c r="D49" s="77">
        <v>594623647</v>
      </c>
      <c r="E49" s="78">
        <v>163364950</v>
      </c>
      <c r="F49" s="79">
        <f t="shared" si="0"/>
        <v>757988597</v>
      </c>
      <c r="G49" s="77">
        <v>595301647</v>
      </c>
      <c r="H49" s="78">
        <v>210964616</v>
      </c>
      <c r="I49" s="79">
        <f t="shared" si="1"/>
        <v>806266263</v>
      </c>
      <c r="J49" s="77">
        <v>120161430</v>
      </c>
      <c r="K49" s="78">
        <v>37996458</v>
      </c>
      <c r="L49" s="78">
        <f t="shared" si="2"/>
        <v>158157888</v>
      </c>
      <c r="M49" s="95">
        <f t="shared" si="3"/>
        <v>0.20865470618682672</v>
      </c>
      <c r="N49" s="77">
        <v>160710671</v>
      </c>
      <c r="O49" s="78">
        <v>40658097</v>
      </c>
      <c r="P49" s="78">
        <f t="shared" si="4"/>
        <v>201368768</v>
      </c>
      <c r="Q49" s="95">
        <f t="shared" si="5"/>
        <v>0.26566200177283145</v>
      </c>
      <c r="R49" s="77">
        <v>130903533</v>
      </c>
      <c r="S49" s="78">
        <v>17542569</v>
      </c>
      <c r="T49" s="78">
        <f t="shared" si="6"/>
        <v>148446102</v>
      </c>
      <c r="U49" s="95">
        <f t="shared" si="7"/>
        <v>0.18411548245570086</v>
      </c>
      <c r="V49" s="77">
        <v>95113442</v>
      </c>
      <c r="W49" s="78">
        <v>37534479</v>
      </c>
      <c r="X49" s="78">
        <f t="shared" si="8"/>
        <v>132647921</v>
      </c>
      <c r="Y49" s="95">
        <f t="shared" si="9"/>
        <v>0.16452123459368906</v>
      </c>
      <c r="Z49" s="77">
        <f t="shared" si="10"/>
        <v>506889076</v>
      </c>
      <c r="AA49" s="78">
        <f t="shared" si="11"/>
        <v>133731603</v>
      </c>
      <c r="AB49" s="78">
        <f t="shared" si="12"/>
        <v>640620679</v>
      </c>
      <c r="AC49" s="95">
        <f t="shared" si="13"/>
        <v>0.79455225698808629</v>
      </c>
      <c r="AD49" s="77">
        <v>102719099</v>
      </c>
      <c r="AE49" s="78">
        <v>50040561</v>
      </c>
      <c r="AF49" s="78">
        <f t="shared" si="14"/>
        <v>152759660</v>
      </c>
      <c r="AG49" s="78">
        <v>767449320</v>
      </c>
      <c r="AH49" s="78">
        <v>769798082</v>
      </c>
      <c r="AI49" s="79">
        <v>622968155</v>
      </c>
      <c r="AJ49" s="114">
        <f t="shared" si="15"/>
        <v>0.80926176560673735</v>
      </c>
      <c r="AK49" s="115">
        <f t="shared" si="16"/>
        <v>-0.13165608643014781</v>
      </c>
    </row>
    <row r="50" spans="1:37" ht="13" x14ac:dyDescent="0.3">
      <c r="A50" s="55" t="s">
        <v>101</v>
      </c>
      <c r="B50" s="56" t="s">
        <v>174</v>
      </c>
      <c r="C50" s="57" t="s">
        <v>175</v>
      </c>
      <c r="D50" s="77">
        <v>452822514</v>
      </c>
      <c r="E50" s="78">
        <v>215003000</v>
      </c>
      <c r="F50" s="79">
        <f t="shared" si="0"/>
        <v>667825514</v>
      </c>
      <c r="G50" s="77">
        <v>518137298</v>
      </c>
      <c r="H50" s="78">
        <v>188261328</v>
      </c>
      <c r="I50" s="79">
        <f t="shared" si="1"/>
        <v>706398626</v>
      </c>
      <c r="J50" s="77">
        <v>92133635</v>
      </c>
      <c r="K50" s="78">
        <v>27570486</v>
      </c>
      <c r="L50" s="78">
        <f t="shared" si="2"/>
        <v>119704121</v>
      </c>
      <c r="M50" s="95">
        <f t="shared" si="3"/>
        <v>0.17924460579983173</v>
      </c>
      <c r="N50" s="77">
        <v>114413469</v>
      </c>
      <c r="O50" s="78">
        <v>39334239</v>
      </c>
      <c r="P50" s="78">
        <f t="shared" si="4"/>
        <v>153747708</v>
      </c>
      <c r="Q50" s="95">
        <f t="shared" si="5"/>
        <v>0.23022137486049987</v>
      </c>
      <c r="R50" s="77">
        <v>99101238</v>
      </c>
      <c r="S50" s="78">
        <v>23083708</v>
      </c>
      <c r="T50" s="78">
        <f t="shared" si="6"/>
        <v>122184946</v>
      </c>
      <c r="U50" s="95">
        <f t="shared" si="7"/>
        <v>0.17296883303960447</v>
      </c>
      <c r="V50" s="77">
        <v>112779946</v>
      </c>
      <c r="W50" s="78">
        <v>46146310</v>
      </c>
      <c r="X50" s="78">
        <f t="shared" si="8"/>
        <v>158926256</v>
      </c>
      <c r="Y50" s="95">
        <f t="shared" si="9"/>
        <v>0.22498098120592891</v>
      </c>
      <c r="Z50" s="77">
        <f t="shared" si="10"/>
        <v>418428288</v>
      </c>
      <c r="AA50" s="78">
        <f t="shared" si="11"/>
        <v>136134743</v>
      </c>
      <c r="AB50" s="78">
        <f t="shared" si="12"/>
        <v>554563031</v>
      </c>
      <c r="AC50" s="95">
        <f t="shared" si="13"/>
        <v>0.78505678039073645</v>
      </c>
      <c r="AD50" s="77">
        <v>71655580</v>
      </c>
      <c r="AE50" s="78">
        <v>27390474</v>
      </c>
      <c r="AF50" s="78">
        <f t="shared" si="14"/>
        <v>99046054</v>
      </c>
      <c r="AG50" s="78">
        <v>737481333</v>
      </c>
      <c r="AH50" s="78">
        <v>753748232</v>
      </c>
      <c r="AI50" s="79">
        <v>468006913</v>
      </c>
      <c r="AJ50" s="114">
        <f t="shared" si="15"/>
        <v>0.62090615026477436</v>
      </c>
      <c r="AK50" s="115">
        <f t="shared" si="16"/>
        <v>0.60456928450678116</v>
      </c>
    </row>
    <row r="51" spans="1:37" ht="13" x14ac:dyDescent="0.3">
      <c r="A51" s="55" t="s">
        <v>101</v>
      </c>
      <c r="B51" s="56" t="s">
        <v>176</v>
      </c>
      <c r="C51" s="57" t="s">
        <v>177</v>
      </c>
      <c r="D51" s="77">
        <v>529471097</v>
      </c>
      <c r="E51" s="78">
        <v>165872427</v>
      </c>
      <c r="F51" s="79">
        <f t="shared" si="0"/>
        <v>695343524</v>
      </c>
      <c r="G51" s="77">
        <v>582737076</v>
      </c>
      <c r="H51" s="78">
        <v>180261588</v>
      </c>
      <c r="I51" s="79">
        <f t="shared" si="1"/>
        <v>762998664</v>
      </c>
      <c r="J51" s="77">
        <v>114615053</v>
      </c>
      <c r="K51" s="78">
        <v>28109360</v>
      </c>
      <c r="L51" s="78">
        <f t="shared" si="2"/>
        <v>142724413</v>
      </c>
      <c r="M51" s="95">
        <f t="shared" si="3"/>
        <v>0.2052574131689188</v>
      </c>
      <c r="N51" s="77">
        <v>123891373</v>
      </c>
      <c r="O51" s="78">
        <v>30228067</v>
      </c>
      <c r="P51" s="78">
        <f t="shared" si="4"/>
        <v>154119440</v>
      </c>
      <c r="Q51" s="95">
        <f t="shared" si="5"/>
        <v>0.22164503541130268</v>
      </c>
      <c r="R51" s="77">
        <v>112329464</v>
      </c>
      <c r="S51" s="78">
        <v>22481555</v>
      </c>
      <c r="T51" s="78">
        <f t="shared" si="6"/>
        <v>134811019</v>
      </c>
      <c r="U51" s="95">
        <f t="shared" si="7"/>
        <v>0.17668578643802185</v>
      </c>
      <c r="V51" s="77">
        <v>133894103</v>
      </c>
      <c r="W51" s="78">
        <v>41346183</v>
      </c>
      <c r="X51" s="78">
        <f t="shared" si="8"/>
        <v>175240286</v>
      </c>
      <c r="Y51" s="95">
        <f t="shared" si="9"/>
        <v>0.22967312299251941</v>
      </c>
      <c r="Z51" s="77">
        <f t="shared" si="10"/>
        <v>484729993</v>
      </c>
      <c r="AA51" s="78">
        <f t="shared" si="11"/>
        <v>122165165</v>
      </c>
      <c r="AB51" s="78">
        <f t="shared" si="12"/>
        <v>606895158</v>
      </c>
      <c r="AC51" s="95">
        <f t="shared" si="13"/>
        <v>0.79540789077974061</v>
      </c>
      <c r="AD51" s="77">
        <v>120642182</v>
      </c>
      <c r="AE51" s="78">
        <v>23384184</v>
      </c>
      <c r="AF51" s="78">
        <f t="shared" si="14"/>
        <v>144026366</v>
      </c>
      <c r="AG51" s="78">
        <v>619293048</v>
      </c>
      <c r="AH51" s="78">
        <v>681332259</v>
      </c>
      <c r="AI51" s="79">
        <v>498344634</v>
      </c>
      <c r="AJ51" s="114">
        <f t="shared" si="15"/>
        <v>0.73142674138375119</v>
      </c>
      <c r="AK51" s="115">
        <f t="shared" si="16"/>
        <v>0.21672365183469244</v>
      </c>
    </row>
    <row r="52" spans="1:37" ht="13" x14ac:dyDescent="0.3">
      <c r="A52" s="55" t="s">
        <v>101</v>
      </c>
      <c r="B52" s="56" t="s">
        <v>178</v>
      </c>
      <c r="C52" s="57" t="s">
        <v>179</v>
      </c>
      <c r="D52" s="77">
        <v>283378439</v>
      </c>
      <c r="E52" s="78">
        <v>68269693</v>
      </c>
      <c r="F52" s="79">
        <f t="shared" si="0"/>
        <v>351648132</v>
      </c>
      <c r="G52" s="77">
        <v>359928764</v>
      </c>
      <c r="H52" s="78">
        <v>101775559</v>
      </c>
      <c r="I52" s="79">
        <f t="shared" si="1"/>
        <v>461704323</v>
      </c>
      <c r="J52" s="77">
        <v>59270998</v>
      </c>
      <c r="K52" s="78">
        <v>4454131</v>
      </c>
      <c r="L52" s="78">
        <f t="shared" si="2"/>
        <v>63725129</v>
      </c>
      <c r="M52" s="95">
        <f t="shared" si="3"/>
        <v>0.18121844878732357</v>
      </c>
      <c r="N52" s="77">
        <v>62315973</v>
      </c>
      <c r="O52" s="78">
        <v>23140916</v>
      </c>
      <c r="P52" s="78">
        <f t="shared" si="4"/>
        <v>85456889</v>
      </c>
      <c r="Q52" s="95">
        <f t="shared" si="5"/>
        <v>0.24301817988898061</v>
      </c>
      <c r="R52" s="77">
        <v>57476312</v>
      </c>
      <c r="S52" s="78">
        <v>13978129</v>
      </c>
      <c r="T52" s="78">
        <f t="shared" si="6"/>
        <v>71454441</v>
      </c>
      <c r="U52" s="95">
        <f t="shared" si="7"/>
        <v>0.15476233909986586</v>
      </c>
      <c r="V52" s="77">
        <v>57055827</v>
      </c>
      <c r="W52" s="78">
        <v>33089142</v>
      </c>
      <c r="X52" s="78">
        <f t="shared" si="8"/>
        <v>90144969</v>
      </c>
      <c r="Y52" s="95">
        <f t="shared" si="9"/>
        <v>0.19524393537029974</v>
      </c>
      <c r="Z52" s="77">
        <f t="shared" si="10"/>
        <v>236119110</v>
      </c>
      <c r="AA52" s="78">
        <f t="shared" si="11"/>
        <v>74662318</v>
      </c>
      <c r="AB52" s="78">
        <f t="shared" si="12"/>
        <v>310781428</v>
      </c>
      <c r="AC52" s="95">
        <f t="shared" si="13"/>
        <v>0.6731178646555579</v>
      </c>
      <c r="AD52" s="77">
        <v>57216445</v>
      </c>
      <c r="AE52" s="78">
        <v>19019749</v>
      </c>
      <c r="AF52" s="78">
        <f t="shared" si="14"/>
        <v>76236194</v>
      </c>
      <c r="AG52" s="78">
        <v>304681868</v>
      </c>
      <c r="AH52" s="78">
        <v>459193947</v>
      </c>
      <c r="AI52" s="79">
        <v>-379710768</v>
      </c>
      <c r="AJ52" s="114">
        <f t="shared" si="15"/>
        <v>-0.82690717175328965</v>
      </c>
      <c r="AK52" s="115">
        <f t="shared" si="16"/>
        <v>0.18244319751849103</v>
      </c>
    </row>
    <row r="53" spans="1:37" ht="13" x14ac:dyDescent="0.3">
      <c r="A53" s="55" t="s">
        <v>116</v>
      </c>
      <c r="B53" s="56" t="s">
        <v>180</v>
      </c>
      <c r="C53" s="57" t="s">
        <v>181</v>
      </c>
      <c r="D53" s="77">
        <v>1051847682</v>
      </c>
      <c r="E53" s="78">
        <v>592469475</v>
      </c>
      <c r="F53" s="79">
        <f t="shared" si="0"/>
        <v>1644317157</v>
      </c>
      <c r="G53" s="77">
        <v>1112190982</v>
      </c>
      <c r="H53" s="78">
        <v>744952649</v>
      </c>
      <c r="I53" s="79">
        <f t="shared" si="1"/>
        <v>1857143631</v>
      </c>
      <c r="J53" s="77">
        <v>236854020</v>
      </c>
      <c r="K53" s="78">
        <v>158505858</v>
      </c>
      <c r="L53" s="78">
        <f t="shared" si="2"/>
        <v>395359878</v>
      </c>
      <c r="M53" s="95">
        <f t="shared" si="3"/>
        <v>0.24044015858918633</v>
      </c>
      <c r="N53" s="77">
        <v>218052781</v>
      </c>
      <c r="O53" s="78">
        <v>150466662</v>
      </c>
      <c r="P53" s="78">
        <f t="shared" si="4"/>
        <v>368519443</v>
      </c>
      <c r="Q53" s="95">
        <f t="shared" si="5"/>
        <v>0.22411700895486064</v>
      </c>
      <c r="R53" s="77">
        <v>239094723</v>
      </c>
      <c r="S53" s="78">
        <v>116541209</v>
      </c>
      <c r="T53" s="78">
        <f t="shared" si="6"/>
        <v>355635932</v>
      </c>
      <c r="U53" s="95">
        <f t="shared" si="7"/>
        <v>0.19149619128193321</v>
      </c>
      <c r="V53" s="77">
        <v>234739146</v>
      </c>
      <c r="W53" s="78">
        <v>143531535</v>
      </c>
      <c r="X53" s="78">
        <f t="shared" si="8"/>
        <v>378270681</v>
      </c>
      <c r="Y53" s="95">
        <f t="shared" si="9"/>
        <v>0.20368412797254451</v>
      </c>
      <c r="Z53" s="77">
        <f t="shared" si="10"/>
        <v>928740670</v>
      </c>
      <c r="AA53" s="78">
        <f t="shared" si="11"/>
        <v>569045264</v>
      </c>
      <c r="AB53" s="78">
        <f t="shared" si="12"/>
        <v>1497785934</v>
      </c>
      <c r="AC53" s="95">
        <f t="shared" si="13"/>
        <v>0.80649978224543684</v>
      </c>
      <c r="AD53" s="77">
        <v>272346779</v>
      </c>
      <c r="AE53" s="78">
        <v>173167434</v>
      </c>
      <c r="AF53" s="78">
        <f t="shared" si="14"/>
        <v>445514213</v>
      </c>
      <c r="AG53" s="78">
        <v>1600958809</v>
      </c>
      <c r="AH53" s="78">
        <v>1618575487</v>
      </c>
      <c r="AI53" s="79">
        <v>1406171243</v>
      </c>
      <c r="AJ53" s="114">
        <f t="shared" si="15"/>
        <v>0.86877087555941712</v>
      </c>
      <c r="AK53" s="115">
        <f t="shared" si="16"/>
        <v>-0.150934650428313</v>
      </c>
    </row>
    <row r="54" spans="1:37" ht="14" x14ac:dyDescent="0.3">
      <c r="A54" s="58" t="s">
        <v>0</v>
      </c>
      <c r="B54" s="59" t="s">
        <v>182</v>
      </c>
      <c r="C54" s="60" t="s">
        <v>0</v>
      </c>
      <c r="D54" s="80">
        <f>SUM(D49:D53)</f>
        <v>2912143379</v>
      </c>
      <c r="E54" s="81">
        <f>SUM(E49:E53)</f>
        <v>1204979545</v>
      </c>
      <c r="F54" s="82">
        <f t="shared" si="0"/>
        <v>4117122924</v>
      </c>
      <c r="G54" s="80">
        <f>SUM(G49:G53)</f>
        <v>3168295767</v>
      </c>
      <c r="H54" s="81">
        <f>SUM(H49:H53)</f>
        <v>1426215740</v>
      </c>
      <c r="I54" s="82">
        <f t="shared" si="1"/>
        <v>4594511507</v>
      </c>
      <c r="J54" s="80">
        <f>SUM(J49:J53)</f>
        <v>623035136</v>
      </c>
      <c r="K54" s="81">
        <f>SUM(K49:K53)</f>
        <v>256636293</v>
      </c>
      <c r="L54" s="81">
        <f t="shared" si="2"/>
        <v>879671429</v>
      </c>
      <c r="M54" s="96">
        <f t="shared" si="3"/>
        <v>0.21366168687170342</v>
      </c>
      <c r="N54" s="80">
        <f>SUM(N49:N53)</f>
        <v>679384267</v>
      </c>
      <c r="O54" s="81">
        <f>SUM(O49:O53)</f>
        <v>283827981</v>
      </c>
      <c r="P54" s="81">
        <f t="shared" si="4"/>
        <v>963212248</v>
      </c>
      <c r="Q54" s="96">
        <f t="shared" si="5"/>
        <v>0.2339527543336474</v>
      </c>
      <c r="R54" s="80">
        <f>SUM(R49:R53)</f>
        <v>638905270</v>
      </c>
      <c r="S54" s="81">
        <f>SUM(S49:S53)</f>
        <v>193627170</v>
      </c>
      <c r="T54" s="81">
        <f t="shared" si="6"/>
        <v>832532440</v>
      </c>
      <c r="U54" s="96">
        <f t="shared" si="7"/>
        <v>0.18120151374778132</v>
      </c>
      <c r="V54" s="80">
        <f>SUM(V49:V53)</f>
        <v>633582464</v>
      </c>
      <c r="W54" s="81">
        <f>SUM(W49:W53)</f>
        <v>301647649</v>
      </c>
      <c r="X54" s="81">
        <f t="shared" si="8"/>
        <v>935230113</v>
      </c>
      <c r="Y54" s="96">
        <f t="shared" si="9"/>
        <v>0.2035537644372255</v>
      </c>
      <c r="Z54" s="80">
        <f t="shared" si="10"/>
        <v>2574907137</v>
      </c>
      <c r="AA54" s="81">
        <f t="shared" si="11"/>
        <v>1035739093</v>
      </c>
      <c r="AB54" s="81">
        <f t="shared" si="12"/>
        <v>3610646230</v>
      </c>
      <c r="AC54" s="96">
        <f t="shared" si="13"/>
        <v>0.78586074373716874</v>
      </c>
      <c r="AD54" s="80">
        <f>SUM(AD49:AD53)</f>
        <v>624580085</v>
      </c>
      <c r="AE54" s="81">
        <f>SUM(AE49:AE53)</f>
        <v>293002402</v>
      </c>
      <c r="AF54" s="81">
        <f t="shared" si="14"/>
        <v>917582487</v>
      </c>
      <c r="AG54" s="81">
        <f>SUM(AG49:AG53)</f>
        <v>4029864378</v>
      </c>
      <c r="AH54" s="81">
        <f>SUM(AH49:AH53)</f>
        <v>4282648007</v>
      </c>
      <c r="AI54" s="82">
        <f>SUM(AI49:AI53)</f>
        <v>2615780177</v>
      </c>
      <c r="AJ54" s="116">
        <f t="shared" si="15"/>
        <v>0.61078570378058161</v>
      </c>
      <c r="AK54" s="117">
        <f t="shared" si="16"/>
        <v>1.9232740652775693E-2</v>
      </c>
    </row>
    <row r="55" spans="1:37" ht="14" x14ac:dyDescent="0.3">
      <c r="A55" s="61" t="s">
        <v>0</v>
      </c>
      <c r="B55" s="62" t="s">
        <v>183</v>
      </c>
      <c r="C55" s="63" t="s">
        <v>0</v>
      </c>
      <c r="D55" s="83">
        <f>SUM(D9:D10,D12:D19,D21:D27,D29:D35,D37:D40,D42:D47,D49:D53)</f>
        <v>55429109701</v>
      </c>
      <c r="E55" s="84">
        <f>SUM(E9:E10,E12:E19,E21:E27,E29:E35,E37:E40,E42:E47,E49:E53)</f>
        <v>10206584885</v>
      </c>
      <c r="F55" s="85">
        <f t="shared" si="0"/>
        <v>65635694586</v>
      </c>
      <c r="G55" s="83">
        <f>SUM(G9:G10,G12:G19,G21:G27,G29:G35,G37:G40,G42:G47,G49:G53)</f>
        <v>55741808889</v>
      </c>
      <c r="H55" s="84">
        <f>SUM(H9:H10,H12:H19,H21:H27,H29:H35,H37:H40,H42:H47,H49:H53)</f>
        <v>11267331313</v>
      </c>
      <c r="I55" s="85">
        <f t="shared" si="1"/>
        <v>67009140202</v>
      </c>
      <c r="J55" s="83">
        <f>SUM(J9:J10,J12:J19,J21:J27,J29:J35,J37:J40,J42:J47,J49:J53)</f>
        <v>10735332136</v>
      </c>
      <c r="K55" s="84">
        <f>SUM(K9:K10,K12:K19,K21:K27,K29:K35,K37:K40,K42:K47,K49:K53)</f>
        <v>1708325143</v>
      </c>
      <c r="L55" s="84">
        <f t="shared" si="2"/>
        <v>12443657279</v>
      </c>
      <c r="M55" s="97">
        <f t="shared" si="3"/>
        <v>0.18958673870199608</v>
      </c>
      <c r="N55" s="83">
        <f>SUM(N9:N10,N12:N19,N21:N27,N29:N35,N37:N40,N42:N47,N49:N53)</f>
        <v>7950526088</v>
      </c>
      <c r="O55" s="84">
        <f>SUM(O9:O10,O12:O19,O21:O27,O29:O35,O37:O40,O42:O47,O49:O53)</f>
        <v>2174459591</v>
      </c>
      <c r="P55" s="84">
        <f t="shared" si="4"/>
        <v>10124985679</v>
      </c>
      <c r="Q55" s="97">
        <f t="shared" si="5"/>
        <v>0.15426035700336208</v>
      </c>
      <c r="R55" s="83">
        <f>SUM(R9:R10,R12:R19,R21:R27,R29:R35,R37:R40,R42:R47,R49:R53)</f>
        <v>8382765643</v>
      </c>
      <c r="S55" s="84">
        <f>SUM(S9:S10,S12:S19,S21:S27,S29:S35,S37:S40,S42:S47,S49:S53)</f>
        <v>1337223060</v>
      </c>
      <c r="T55" s="84">
        <f t="shared" si="6"/>
        <v>9719988703</v>
      </c>
      <c r="U55" s="97">
        <f t="shared" si="7"/>
        <v>0.14505466976145279</v>
      </c>
      <c r="V55" s="83">
        <f>SUM(V9:V10,V12:V19,V21:V27,V29:V35,V37:V40,V42:V47,V49:V53)</f>
        <v>19212516812</v>
      </c>
      <c r="W55" s="84">
        <f>SUM(W9:W10,W12:W19,W21:W27,W29:W35,W37:W40,W42:W47,W49:W53)</f>
        <v>2813452505</v>
      </c>
      <c r="X55" s="84">
        <f t="shared" si="8"/>
        <v>22025969317</v>
      </c>
      <c r="Y55" s="97">
        <f t="shared" si="9"/>
        <v>0.328700969011129</v>
      </c>
      <c r="Z55" s="83">
        <f t="shared" si="10"/>
        <v>46281140679</v>
      </c>
      <c r="AA55" s="84">
        <f t="shared" si="11"/>
        <v>8033460299</v>
      </c>
      <c r="AB55" s="84">
        <f t="shared" si="12"/>
        <v>54314600978</v>
      </c>
      <c r="AC55" s="97">
        <f t="shared" si="13"/>
        <v>0.81055510956069377</v>
      </c>
      <c r="AD55" s="83">
        <f>SUM(AD9:AD10,AD12:AD19,AD21:AD27,AD29:AD35,AD37:AD40,AD42:AD47,AD49:AD53)</f>
        <v>10935483279</v>
      </c>
      <c r="AE55" s="84">
        <f>SUM(AE9:AE10,AE12:AE19,AE21:AE27,AE29:AE35,AE37:AE40,AE42:AE47,AE49:AE53)</f>
        <v>2907924590</v>
      </c>
      <c r="AF55" s="84">
        <f t="shared" si="14"/>
        <v>13843407869</v>
      </c>
      <c r="AG55" s="84">
        <f>SUM(AG9:AG10,AG12:AG19,AG21:AG27,AG29:AG35,AG37:AG40,AG42:AG47,AG49:AG53)</f>
        <v>61485040588</v>
      </c>
      <c r="AH55" s="84">
        <f>SUM(AH9:AH10,AH12:AH19,AH21:AH27,AH29:AH35,AH37:AH40,AH42:AH47,AH49:AH53)</f>
        <v>63380167076</v>
      </c>
      <c r="AI55" s="85">
        <f>SUM(AI9:AI10,AI12:AI19,AI21:AI27,AI29:AI35,AI37:AI40,AI42:AI47,AI49:AI53)</f>
        <v>52158418889</v>
      </c>
      <c r="AJ55" s="118">
        <f t="shared" si="15"/>
        <v>0.82294543064956183</v>
      </c>
      <c r="AK55" s="119">
        <f t="shared" si="16"/>
        <v>0.59107999456719607</v>
      </c>
    </row>
    <row r="56" spans="1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1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1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1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1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1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1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1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1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81"/>
  <sheetViews>
    <sheetView showGridLines="0" view="pageBreakPreview" topLeftCell="K33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26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54</v>
      </c>
      <c r="C9" s="57" t="s">
        <v>55</v>
      </c>
      <c r="D9" s="77">
        <v>11265466055</v>
      </c>
      <c r="E9" s="78">
        <v>1343987464</v>
      </c>
      <c r="F9" s="79">
        <f>$D9       +$E9</f>
        <v>12609453519</v>
      </c>
      <c r="G9" s="77">
        <v>11461598816</v>
      </c>
      <c r="H9" s="78">
        <v>1417041824</v>
      </c>
      <c r="I9" s="79">
        <f>$G9       +$H9</f>
        <v>12878640640</v>
      </c>
      <c r="J9" s="77">
        <v>5855300884</v>
      </c>
      <c r="K9" s="78">
        <v>104526439</v>
      </c>
      <c r="L9" s="78">
        <f>$J9       +$K9</f>
        <v>5959827323</v>
      </c>
      <c r="M9" s="95">
        <f>IF(($F9       =0),0,($L9       /$F9       ))</f>
        <v>0.47264755082523574</v>
      </c>
      <c r="N9" s="77">
        <v>2718504162</v>
      </c>
      <c r="O9" s="78">
        <v>302537509</v>
      </c>
      <c r="P9" s="78">
        <f>$N9       +$O9</f>
        <v>3021041671</v>
      </c>
      <c r="Q9" s="95">
        <f>IF(($F9       =0),0,($P9       /$F9       ))</f>
        <v>0.23958545597934727</v>
      </c>
      <c r="R9" s="77">
        <v>-307887902</v>
      </c>
      <c r="S9" s="78">
        <v>194404164</v>
      </c>
      <c r="T9" s="78">
        <f>$R9       +$S9</f>
        <v>-113483738</v>
      </c>
      <c r="U9" s="95">
        <f>IF(($I9       =0),0,($T9       /$I9       ))</f>
        <v>-8.8117792220654741E-3</v>
      </c>
      <c r="V9" s="77">
        <v>2907086873</v>
      </c>
      <c r="W9" s="78">
        <v>331755757</v>
      </c>
      <c r="X9" s="78">
        <f>$V9       +$W9</f>
        <v>3238842630</v>
      </c>
      <c r="Y9" s="95">
        <f>IF(($I9       =0),0,($X9       /$I9       ))</f>
        <v>0.25148947940518046</v>
      </c>
      <c r="Z9" s="77">
        <f>$J9       +$N9       +$R9       +$V9</f>
        <v>11173004017</v>
      </c>
      <c r="AA9" s="78">
        <f>$K9       +$O9       +$S9       +$W9</f>
        <v>933223869</v>
      </c>
      <c r="AB9" s="78">
        <f>$Z9       +$AA9</f>
        <v>12106227886</v>
      </c>
      <c r="AC9" s="95">
        <f>IF(($I9       =0),0,($AB9       /$I9       ))</f>
        <v>0.94002373576595111</v>
      </c>
      <c r="AD9" s="77">
        <v>2115651060</v>
      </c>
      <c r="AE9" s="78">
        <v>248337271</v>
      </c>
      <c r="AF9" s="78">
        <f>$AD9       +$AE9</f>
        <v>2363988331</v>
      </c>
      <c r="AG9" s="78">
        <v>11085434548</v>
      </c>
      <c r="AH9" s="78">
        <v>11727683806</v>
      </c>
      <c r="AI9" s="79">
        <v>11649503024</v>
      </c>
      <c r="AJ9" s="114">
        <f>IF(($AH9       =0),0,($AI9       /$AH9       ))</f>
        <v>0.99333365536679952</v>
      </c>
      <c r="AK9" s="115">
        <f>IF(($AF9       =0),0,(($X9       /$AF9       )-1))</f>
        <v>0.37007555728074371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11265466055</v>
      </c>
      <c r="E10" s="81">
        <f>E9</f>
        <v>1343987464</v>
      </c>
      <c r="F10" s="82">
        <f t="shared" ref="F10:F37" si="0">$D10      +$E10</f>
        <v>12609453519</v>
      </c>
      <c r="G10" s="80">
        <f>G9</f>
        <v>11461598816</v>
      </c>
      <c r="H10" s="81">
        <f>H9</f>
        <v>1417041824</v>
      </c>
      <c r="I10" s="82">
        <f t="shared" ref="I10:I37" si="1">$G10      +$H10</f>
        <v>12878640640</v>
      </c>
      <c r="J10" s="80">
        <f>J9</f>
        <v>5855300884</v>
      </c>
      <c r="K10" s="81">
        <f>K9</f>
        <v>104526439</v>
      </c>
      <c r="L10" s="81">
        <f t="shared" ref="L10:L37" si="2">$J10      +$K10</f>
        <v>5959827323</v>
      </c>
      <c r="M10" s="96">
        <f t="shared" ref="M10:M37" si="3">IF(($F10      =0),0,($L10      /$F10      ))</f>
        <v>0.47264755082523574</v>
      </c>
      <c r="N10" s="80">
        <f>N9</f>
        <v>2718504162</v>
      </c>
      <c r="O10" s="81">
        <f>O9</f>
        <v>302537509</v>
      </c>
      <c r="P10" s="81">
        <f t="shared" ref="P10:P37" si="4">$N10      +$O10</f>
        <v>3021041671</v>
      </c>
      <c r="Q10" s="96">
        <f t="shared" ref="Q10:Q37" si="5">IF(($F10      =0),0,($P10      /$F10      ))</f>
        <v>0.23958545597934727</v>
      </c>
      <c r="R10" s="80">
        <f>R9</f>
        <v>-307887902</v>
      </c>
      <c r="S10" s="81">
        <f>S9</f>
        <v>194404164</v>
      </c>
      <c r="T10" s="81">
        <f t="shared" ref="T10:T37" si="6">$R10      +$S10</f>
        <v>-113483738</v>
      </c>
      <c r="U10" s="96">
        <f t="shared" ref="U10:U37" si="7">IF(($I10      =0),0,($T10      /$I10      ))</f>
        <v>-8.8117792220654741E-3</v>
      </c>
      <c r="V10" s="80">
        <f>V9</f>
        <v>2907086873</v>
      </c>
      <c r="W10" s="81">
        <f>W9</f>
        <v>331755757</v>
      </c>
      <c r="X10" s="81">
        <f t="shared" ref="X10:X37" si="8">$V10      +$W10</f>
        <v>3238842630</v>
      </c>
      <c r="Y10" s="96">
        <f t="shared" ref="Y10:Y37" si="9">IF(($I10      =0),0,($X10      /$I10      ))</f>
        <v>0.25148947940518046</v>
      </c>
      <c r="Z10" s="80">
        <f t="shared" ref="Z10:Z37" si="10">$J10      +$N10      +$R10      +$V10</f>
        <v>11173004017</v>
      </c>
      <c r="AA10" s="81">
        <f t="shared" ref="AA10:AA37" si="11">$K10      +$O10      +$S10      +$W10</f>
        <v>933223869</v>
      </c>
      <c r="AB10" s="81">
        <f t="shared" ref="AB10:AB37" si="12">$Z10      +$AA10</f>
        <v>12106227886</v>
      </c>
      <c r="AC10" s="96">
        <f t="shared" ref="AC10:AC37" si="13">IF(($I10      =0),0,($AB10      /$I10      ))</f>
        <v>0.94002373576595111</v>
      </c>
      <c r="AD10" s="80">
        <f>AD9</f>
        <v>2115651060</v>
      </c>
      <c r="AE10" s="81">
        <f>AE9</f>
        <v>248337271</v>
      </c>
      <c r="AF10" s="81">
        <f t="shared" ref="AF10:AF37" si="14">$AD10      +$AE10</f>
        <v>2363988331</v>
      </c>
      <c r="AG10" s="81">
        <f>AG9</f>
        <v>11085434548</v>
      </c>
      <c r="AH10" s="81">
        <f>AH9</f>
        <v>11727683806</v>
      </c>
      <c r="AI10" s="82">
        <f>AI9</f>
        <v>11649503024</v>
      </c>
      <c r="AJ10" s="116">
        <f t="shared" ref="AJ10:AJ37" si="15">IF(($AH10      =0),0,($AI10      /$AH10      ))</f>
        <v>0.99333365536679952</v>
      </c>
      <c r="AK10" s="117">
        <f t="shared" ref="AK10:AK37" si="16">IF(($AF10      =0),0,(($X10      /$AF10      )-1))</f>
        <v>0.37007555728074371</v>
      </c>
    </row>
    <row r="11" spans="1:37" ht="13" x14ac:dyDescent="0.3">
      <c r="A11" s="55" t="s">
        <v>101</v>
      </c>
      <c r="B11" s="56" t="s">
        <v>184</v>
      </c>
      <c r="C11" s="57" t="s">
        <v>185</v>
      </c>
      <c r="D11" s="77">
        <v>240412439</v>
      </c>
      <c r="E11" s="78">
        <v>40044260</v>
      </c>
      <c r="F11" s="79">
        <f t="shared" si="0"/>
        <v>280456699</v>
      </c>
      <c r="G11" s="77">
        <v>242267885</v>
      </c>
      <c r="H11" s="78">
        <v>41020847</v>
      </c>
      <c r="I11" s="79">
        <f t="shared" si="1"/>
        <v>283288732</v>
      </c>
      <c r="J11" s="77">
        <v>7707666</v>
      </c>
      <c r="K11" s="78">
        <v>580584</v>
      </c>
      <c r="L11" s="78">
        <f t="shared" si="2"/>
        <v>8288250</v>
      </c>
      <c r="M11" s="95">
        <f t="shared" si="3"/>
        <v>2.9552690413716949E-2</v>
      </c>
      <c r="N11" s="77">
        <v>21539296</v>
      </c>
      <c r="O11" s="78">
        <v>1678084</v>
      </c>
      <c r="P11" s="78">
        <f t="shared" si="4"/>
        <v>23217380</v>
      </c>
      <c r="Q11" s="95">
        <f t="shared" si="5"/>
        <v>8.2784187658145408E-2</v>
      </c>
      <c r="R11" s="77">
        <v>39914861</v>
      </c>
      <c r="S11" s="78">
        <v>497767</v>
      </c>
      <c r="T11" s="78">
        <f t="shared" si="6"/>
        <v>40412628</v>
      </c>
      <c r="U11" s="95">
        <f t="shared" si="7"/>
        <v>0.14265526099357881</v>
      </c>
      <c r="V11" s="77">
        <v>51716938</v>
      </c>
      <c r="W11" s="78">
        <v>5905002</v>
      </c>
      <c r="X11" s="78">
        <f t="shared" si="8"/>
        <v>57621940</v>
      </c>
      <c r="Y11" s="95">
        <f t="shared" si="9"/>
        <v>0.20340357201358789</v>
      </c>
      <c r="Z11" s="77">
        <f t="shared" si="10"/>
        <v>120878761</v>
      </c>
      <c r="AA11" s="78">
        <f t="shared" si="11"/>
        <v>8661437</v>
      </c>
      <c r="AB11" s="78">
        <f t="shared" si="12"/>
        <v>129540198</v>
      </c>
      <c r="AC11" s="95">
        <f t="shared" si="13"/>
        <v>0.45727268107508068</v>
      </c>
      <c r="AD11" s="77">
        <v>3207394</v>
      </c>
      <c r="AE11" s="78">
        <v>335311</v>
      </c>
      <c r="AF11" s="78">
        <f t="shared" si="14"/>
        <v>3542705</v>
      </c>
      <c r="AG11" s="78">
        <v>287193163</v>
      </c>
      <c r="AH11" s="78">
        <v>282257811</v>
      </c>
      <c r="AI11" s="79">
        <v>71760530</v>
      </c>
      <c r="AJ11" s="114">
        <f t="shared" si="15"/>
        <v>0.25423753463460397</v>
      </c>
      <c r="AK11" s="115">
        <f t="shared" si="16"/>
        <v>15.264955732978049</v>
      </c>
    </row>
    <row r="12" spans="1:37" ht="13" x14ac:dyDescent="0.3">
      <c r="A12" s="55" t="s">
        <v>101</v>
      </c>
      <c r="B12" s="56" t="s">
        <v>186</v>
      </c>
      <c r="C12" s="57" t="s">
        <v>187</v>
      </c>
      <c r="D12" s="77">
        <v>565555461</v>
      </c>
      <c r="E12" s="78">
        <v>50378251</v>
      </c>
      <c r="F12" s="79">
        <f t="shared" si="0"/>
        <v>615933712</v>
      </c>
      <c r="G12" s="77">
        <v>584719521</v>
      </c>
      <c r="H12" s="78">
        <v>56732101</v>
      </c>
      <c r="I12" s="79">
        <f t="shared" si="1"/>
        <v>641451622</v>
      </c>
      <c r="J12" s="77">
        <v>47841918</v>
      </c>
      <c r="K12" s="78">
        <v>3417667</v>
      </c>
      <c r="L12" s="78">
        <f t="shared" si="2"/>
        <v>51259585</v>
      </c>
      <c r="M12" s="95">
        <f t="shared" si="3"/>
        <v>8.322256762591361E-2</v>
      </c>
      <c r="N12" s="77">
        <v>50972372</v>
      </c>
      <c r="O12" s="78">
        <v>6260687</v>
      </c>
      <c r="P12" s="78">
        <f t="shared" si="4"/>
        <v>57233059</v>
      </c>
      <c r="Q12" s="95">
        <f t="shared" si="5"/>
        <v>9.2920809309427768E-2</v>
      </c>
      <c r="R12" s="77">
        <v>426417108</v>
      </c>
      <c r="S12" s="78">
        <v>3273272</v>
      </c>
      <c r="T12" s="78">
        <f t="shared" si="6"/>
        <v>429690380</v>
      </c>
      <c r="U12" s="95">
        <f t="shared" si="7"/>
        <v>0.66987184265004474</v>
      </c>
      <c r="V12" s="77">
        <v>124416224</v>
      </c>
      <c r="W12" s="78">
        <v>9603815</v>
      </c>
      <c r="X12" s="78">
        <f t="shared" si="8"/>
        <v>134020039</v>
      </c>
      <c r="Y12" s="95">
        <f t="shared" si="9"/>
        <v>0.20893241891280151</v>
      </c>
      <c r="Z12" s="77">
        <f t="shared" si="10"/>
        <v>649647622</v>
      </c>
      <c r="AA12" s="78">
        <f t="shared" si="11"/>
        <v>22555441</v>
      </c>
      <c r="AB12" s="78">
        <f t="shared" si="12"/>
        <v>672203063</v>
      </c>
      <c r="AC12" s="95">
        <f t="shared" si="13"/>
        <v>1.0479403901172144</v>
      </c>
      <c r="AD12" s="77">
        <v>34863441</v>
      </c>
      <c r="AE12" s="78">
        <v>0</v>
      </c>
      <c r="AF12" s="78">
        <f t="shared" si="14"/>
        <v>34863441</v>
      </c>
      <c r="AG12" s="78">
        <v>628769772</v>
      </c>
      <c r="AH12" s="78">
        <v>628769772</v>
      </c>
      <c r="AI12" s="79">
        <v>59630387</v>
      </c>
      <c r="AJ12" s="114">
        <f t="shared" si="15"/>
        <v>9.4836599428637924E-2</v>
      </c>
      <c r="AK12" s="115">
        <f t="shared" si="16"/>
        <v>2.8441426077248084</v>
      </c>
    </row>
    <row r="13" spans="1:37" ht="13" x14ac:dyDescent="0.3">
      <c r="A13" s="55" t="s">
        <v>101</v>
      </c>
      <c r="B13" s="56" t="s">
        <v>188</v>
      </c>
      <c r="C13" s="57" t="s">
        <v>189</v>
      </c>
      <c r="D13" s="77">
        <v>256002948</v>
      </c>
      <c r="E13" s="78">
        <v>48221808</v>
      </c>
      <c r="F13" s="79">
        <f t="shared" si="0"/>
        <v>304224756</v>
      </c>
      <c r="G13" s="77">
        <v>265059685</v>
      </c>
      <c r="H13" s="78">
        <v>51551022</v>
      </c>
      <c r="I13" s="79">
        <f t="shared" si="1"/>
        <v>316610707</v>
      </c>
      <c r="J13" s="77">
        <v>29370438</v>
      </c>
      <c r="K13" s="78">
        <v>245</v>
      </c>
      <c r="L13" s="78">
        <f t="shared" si="2"/>
        <v>29370683</v>
      </c>
      <c r="M13" s="95">
        <f t="shared" si="3"/>
        <v>9.6542711994154748E-2</v>
      </c>
      <c r="N13" s="77">
        <v>16657345</v>
      </c>
      <c r="O13" s="78">
        <v>0</v>
      </c>
      <c r="P13" s="78">
        <f t="shared" si="4"/>
        <v>16657345</v>
      </c>
      <c r="Q13" s="95">
        <f t="shared" si="5"/>
        <v>5.4753417239982928E-2</v>
      </c>
      <c r="R13" s="77">
        <v>17104223</v>
      </c>
      <c r="S13" s="78">
        <v>363303</v>
      </c>
      <c r="T13" s="78">
        <f t="shared" si="6"/>
        <v>17467526</v>
      </c>
      <c r="U13" s="95">
        <f t="shared" si="7"/>
        <v>5.5170357836319163E-2</v>
      </c>
      <c r="V13" s="77">
        <v>5630956</v>
      </c>
      <c r="W13" s="78">
        <v>19957</v>
      </c>
      <c r="X13" s="78">
        <f t="shared" si="8"/>
        <v>5650913</v>
      </c>
      <c r="Y13" s="95">
        <f t="shared" si="9"/>
        <v>1.7848142450848953E-2</v>
      </c>
      <c r="Z13" s="77">
        <f t="shared" si="10"/>
        <v>68762962</v>
      </c>
      <c r="AA13" s="78">
        <f t="shared" si="11"/>
        <v>383505</v>
      </c>
      <c r="AB13" s="78">
        <f t="shared" si="12"/>
        <v>69146467</v>
      </c>
      <c r="AC13" s="95">
        <f t="shared" si="13"/>
        <v>0.21839585797709615</v>
      </c>
      <c r="AD13" s="77">
        <v>37823067</v>
      </c>
      <c r="AE13" s="78">
        <v>705380</v>
      </c>
      <c r="AF13" s="78">
        <f t="shared" si="14"/>
        <v>38528447</v>
      </c>
      <c r="AG13" s="78">
        <v>305745756</v>
      </c>
      <c r="AH13" s="78">
        <v>305745756</v>
      </c>
      <c r="AI13" s="79">
        <v>64593713</v>
      </c>
      <c r="AJ13" s="114">
        <f t="shared" si="15"/>
        <v>0.21126609849001468</v>
      </c>
      <c r="AK13" s="115">
        <f t="shared" si="16"/>
        <v>-0.85333140990603651</v>
      </c>
    </row>
    <row r="14" spans="1:37" ht="13" x14ac:dyDescent="0.3">
      <c r="A14" s="55" t="s">
        <v>116</v>
      </c>
      <c r="B14" s="56" t="s">
        <v>190</v>
      </c>
      <c r="C14" s="57" t="s">
        <v>191</v>
      </c>
      <c r="D14" s="77">
        <v>66178948</v>
      </c>
      <c r="E14" s="78">
        <v>3914000</v>
      </c>
      <c r="F14" s="79">
        <f t="shared" si="0"/>
        <v>70092948</v>
      </c>
      <c r="G14" s="77">
        <v>129427451</v>
      </c>
      <c r="H14" s="78">
        <v>3914000</v>
      </c>
      <c r="I14" s="79">
        <f t="shared" si="1"/>
        <v>133341451</v>
      </c>
      <c r="J14" s="77">
        <v>18101370</v>
      </c>
      <c r="K14" s="78">
        <v>22056270</v>
      </c>
      <c r="L14" s="78">
        <f t="shared" si="2"/>
        <v>40157640</v>
      </c>
      <c r="M14" s="95">
        <f t="shared" si="3"/>
        <v>0.57291983210636255</v>
      </c>
      <c r="N14" s="77">
        <v>28498397</v>
      </c>
      <c r="O14" s="78">
        <v>-21961451</v>
      </c>
      <c r="P14" s="78">
        <f t="shared" si="4"/>
        <v>6536946</v>
      </c>
      <c r="Q14" s="95">
        <f t="shared" si="5"/>
        <v>9.3261108093213599E-2</v>
      </c>
      <c r="R14" s="77">
        <v>26175513</v>
      </c>
      <c r="S14" s="78">
        <v>62165</v>
      </c>
      <c r="T14" s="78">
        <f t="shared" si="6"/>
        <v>26237678</v>
      </c>
      <c r="U14" s="95">
        <f t="shared" si="7"/>
        <v>0.19677060511363417</v>
      </c>
      <c r="V14" s="77">
        <v>34958156</v>
      </c>
      <c r="W14" s="78">
        <v>18857</v>
      </c>
      <c r="X14" s="78">
        <f t="shared" si="8"/>
        <v>34977013</v>
      </c>
      <c r="Y14" s="95">
        <f t="shared" si="9"/>
        <v>0.26231162731235014</v>
      </c>
      <c r="Z14" s="77">
        <f t="shared" si="10"/>
        <v>107733436</v>
      </c>
      <c r="AA14" s="78">
        <f t="shared" si="11"/>
        <v>175841</v>
      </c>
      <c r="AB14" s="78">
        <f t="shared" si="12"/>
        <v>107909277</v>
      </c>
      <c r="AC14" s="95">
        <f t="shared" si="13"/>
        <v>0.80927030710052794</v>
      </c>
      <c r="AD14" s="77">
        <v>15648153</v>
      </c>
      <c r="AE14" s="78">
        <v>51486</v>
      </c>
      <c r="AF14" s="78">
        <f t="shared" si="14"/>
        <v>15699639</v>
      </c>
      <c r="AG14" s="78">
        <v>64113401</v>
      </c>
      <c r="AH14" s="78">
        <v>65483348</v>
      </c>
      <c r="AI14" s="79">
        <v>65334514</v>
      </c>
      <c r="AJ14" s="114">
        <f t="shared" si="15"/>
        <v>0.99772714736576995</v>
      </c>
      <c r="AK14" s="115">
        <f t="shared" si="16"/>
        <v>1.2278864501279299</v>
      </c>
    </row>
    <row r="15" spans="1:37" ht="14" x14ac:dyDescent="0.3">
      <c r="A15" s="58" t="s">
        <v>0</v>
      </c>
      <c r="B15" s="59" t="s">
        <v>192</v>
      </c>
      <c r="C15" s="60" t="s">
        <v>0</v>
      </c>
      <c r="D15" s="80">
        <f>SUM(D11:D14)</f>
        <v>1128149796</v>
      </c>
      <c r="E15" s="81">
        <f>SUM(E11:E14)</f>
        <v>142558319</v>
      </c>
      <c r="F15" s="82">
        <f t="shared" si="0"/>
        <v>1270708115</v>
      </c>
      <c r="G15" s="80">
        <f>SUM(G11:G14)</f>
        <v>1221474542</v>
      </c>
      <c r="H15" s="81">
        <f>SUM(H11:H14)</f>
        <v>153217970</v>
      </c>
      <c r="I15" s="82">
        <f t="shared" si="1"/>
        <v>1374692512</v>
      </c>
      <c r="J15" s="80">
        <f>SUM(J11:J14)</f>
        <v>103021392</v>
      </c>
      <c r="K15" s="81">
        <f>SUM(K11:K14)</f>
        <v>26054766</v>
      </c>
      <c r="L15" s="81">
        <f t="shared" si="2"/>
        <v>129076158</v>
      </c>
      <c r="M15" s="96">
        <f t="shared" si="3"/>
        <v>0.10157813307110264</v>
      </c>
      <c r="N15" s="80">
        <f>SUM(N11:N14)</f>
        <v>117667410</v>
      </c>
      <c r="O15" s="81">
        <f>SUM(O11:O14)</f>
        <v>-14022680</v>
      </c>
      <c r="P15" s="81">
        <f t="shared" si="4"/>
        <v>103644730</v>
      </c>
      <c r="Q15" s="96">
        <f t="shared" si="5"/>
        <v>8.1564545607706304E-2</v>
      </c>
      <c r="R15" s="80">
        <f>SUM(R11:R14)</f>
        <v>509611705</v>
      </c>
      <c r="S15" s="81">
        <f>SUM(S11:S14)</f>
        <v>4196507</v>
      </c>
      <c r="T15" s="81">
        <f t="shared" si="6"/>
        <v>513808212</v>
      </c>
      <c r="U15" s="96">
        <f t="shared" si="7"/>
        <v>0.3737622832123203</v>
      </c>
      <c r="V15" s="80">
        <f>SUM(V11:V14)</f>
        <v>216722274</v>
      </c>
      <c r="W15" s="81">
        <f>SUM(W11:W14)</f>
        <v>15547631</v>
      </c>
      <c r="X15" s="81">
        <f t="shared" si="8"/>
        <v>232269905</v>
      </c>
      <c r="Y15" s="96">
        <f t="shared" si="9"/>
        <v>0.16896135170044485</v>
      </c>
      <c r="Z15" s="80">
        <f t="shared" si="10"/>
        <v>947022781</v>
      </c>
      <c r="AA15" s="81">
        <f t="shared" si="11"/>
        <v>31776224</v>
      </c>
      <c r="AB15" s="81">
        <f t="shared" si="12"/>
        <v>978799005</v>
      </c>
      <c r="AC15" s="96">
        <f t="shared" si="13"/>
        <v>0.7120130476130796</v>
      </c>
      <c r="AD15" s="80">
        <f>SUM(AD11:AD14)</f>
        <v>91542055</v>
      </c>
      <c r="AE15" s="81">
        <f>SUM(AE11:AE14)</f>
        <v>1092177</v>
      </c>
      <c r="AF15" s="81">
        <f t="shared" si="14"/>
        <v>92634232</v>
      </c>
      <c r="AG15" s="81">
        <f>SUM(AG11:AG14)</f>
        <v>1285822092</v>
      </c>
      <c r="AH15" s="81">
        <f>SUM(AH11:AH14)</f>
        <v>1282256687</v>
      </c>
      <c r="AI15" s="82">
        <f>SUM(AI11:AI14)</f>
        <v>261319144</v>
      </c>
      <c r="AJ15" s="116">
        <f t="shared" si="15"/>
        <v>0.20379628092358704</v>
      </c>
      <c r="AK15" s="117">
        <f t="shared" si="16"/>
        <v>1.5073873878503141</v>
      </c>
    </row>
    <row r="16" spans="1:37" ht="13" x14ac:dyDescent="0.3">
      <c r="A16" s="55" t="s">
        <v>101</v>
      </c>
      <c r="B16" s="56" t="s">
        <v>193</v>
      </c>
      <c r="C16" s="57" t="s">
        <v>194</v>
      </c>
      <c r="D16" s="77">
        <v>449851937</v>
      </c>
      <c r="E16" s="78">
        <v>77730541</v>
      </c>
      <c r="F16" s="79">
        <f t="shared" si="0"/>
        <v>527582478</v>
      </c>
      <c r="G16" s="77">
        <v>448256857</v>
      </c>
      <c r="H16" s="78">
        <v>62644700</v>
      </c>
      <c r="I16" s="79">
        <f t="shared" si="1"/>
        <v>510901557</v>
      </c>
      <c r="J16" s="77">
        <v>5767372</v>
      </c>
      <c r="K16" s="78">
        <v>-1673748588</v>
      </c>
      <c r="L16" s="78">
        <f t="shared" si="2"/>
        <v>-1667981216</v>
      </c>
      <c r="M16" s="95">
        <f t="shared" si="3"/>
        <v>-3.1615553691682687</v>
      </c>
      <c r="N16" s="77">
        <v>12698389</v>
      </c>
      <c r="O16" s="78">
        <v>3586269</v>
      </c>
      <c r="P16" s="78">
        <f t="shared" si="4"/>
        <v>16284658</v>
      </c>
      <c r="Q16" s="95">
        <f t="shared" si="5"/>
        <v>3.0866563388786388E-2</v>
      </c>
      <c r="R16" s="77">
        <v>3753225</v>
      </c>
      <c r="S16" s="78">
        <v>4132512</v>
      </c>
      <c r="T16" s="78">
        <f t="shared" si="6"/>
        <v>7885737</v>
      </c>
      <c r="U16" s="95">
        <f t="shared" si="7"/>
        <v>1.5434944153047473E-2</v>
      </c>
      <c r="V16" s="77">
        <v>5478153</v>
      </c>
      <c r="W16" s="78">
        <v>1689772341</v>
      </c>
      <c r="X16" s="78">
        <f t="shared" si="8"/>
        <v>1695250494</v>
      </c>
      <c r="Y16" s="95">
        <f t="shared" si="9"/>
        <v>3.3181548789055659</v>
      </c>
      <c r="Z16" s="77">
        <f t="shared" si="10"/>
        <v>27697139</v>
      </c>
      <c r="AA16" s="78">
        <f t="shared" si="11"/>
        <v>23742534</v>
      </c>
      <c r="AB16" s="78">
        <f t="shared" si="12"/>
        <v>51439673</v>
      </c>
      <c r="AC16" s="95">
        <f t="shared" si="13"/>
        <v>0.10068411868237857</v>
      </c>
      <c r="AD16" s="77">
        <v>18214916</v>
      </c>
      <c r="AE16" s="78">
        <v>17109641</v>
      </c>
      <c r="AF16" s="78">
        <f t="shared" si="14"/>
        <v>35324557</v>
      </c>
      <c r="AG16" s="78">
        <v>506816034</v>
      </c>
      <c r="AH16" s="78">
        <v>405569903</v>
      </c>
      <c r="AI16" s="79">
        <v>45515448</v>
      </c>
      <c r="AJ16" s="114">
        <f t="shared" si="15"/>
        <v>0.1122259015358938</v>
      </c>
      <c r="AK16" s="115">
        <f t="shared" si="16"/>
        <v>46.990707824021683</v>
      </c>
    </row>
    <row r="17" spans="1:37" ht="13" x14ac:dyDescent="0.3">
      <c r="A17" s="55" t="s">
        <v>101</v>
      </c>
      <c r="B17" s="56" t="s">
        <v>195</v>
      </c>
      <c r="C17" s="57" t="s">
        <v>196</v>
      </c>
      <c r="D17" s="77">
        <v>337642808</v>
      </c>
      <c r="E17" s="78">
        <v>42079866</v>
      </c>
      <c r="F17" s="79">
        <f t="shared" si="0"/>
        <v>379722674</v>
      </c>
      <c r="G17" s="77">
        <v>353649231</v>
      </c>
      <c r="H17" s="78">
        <v>42079866</v>
      </c>
      <c r="I17" s="79">
        <f t="shared" si="1"/>
        <v>395729097</v>
      </c>
      <c r="J17" s="77">
        <v>88724835</v>
      </c>
      <c r="K17" s="78">
        <v>3646427</v>
      </c>
      <c r="L17" s="78">
        <f t="shared" si="2"/>
        <v>92371262</v>
      </c>
      <c r="M17" s="95">
        <f t="shared" si="3"/>
        <v>0.24325980070392109</v>
      </c>
      <c r="N17" s="77">
        <v>59105759</v>
      </c>
      <c r="O17" s="78">
        <v>12503339</v>
      </c>
      <c r="P17" s="78">
        <f t="shared" si="4"/>
        <v>71609098</v>
      </c>
      <c r="Q17" s="95">
        <f t="shared" si="5"/>
        <v>0.18858262332788692</v>
      </c>
      <c r="R17" s="77">
        <v>88817631</v>
      </c>
      <c r="S17" s="78">
        <v>8309768</v>
      </c>
      <c r="T17" s="78">
        <f t="shared" si="6"/>
        <v>97127399</v>
      </c>
      <c r="U17" s="95">
        <f t="shared" si="7"/>
        <v>0.24543911412205305</v>
      </c>
      <c r="V17" s="77">
        <v>62427517</v>
      </c>
      <c r="W17" s="78">
        <v>9347049</v>
      </c>
      <c r="X17" s="78">
        <f t="shared" si="8"/>
        <v>71774566</v>
      </c>
      <c r="Y17" s="95">
        <f t="shared" si="9"/>
        <v>0.18137298102191357</v>
      </c>
      <c r="Z17" s="77">
        <f t="shared" si="10"/>
        <v>299075742</v>
      </c>
      <c r="AA17" s="78">
        <f t="shared" si="11"/>
        <v>33806583</v>
      </c>
      <c r="AB17" s="78">
        <f t="shared" si="12"/>
        <v>332882325</v>
      </c>
      <c r="AC17" s="95">
        <f t="shared" si="13"/>
        <v>0.84118738683498928</v>
      </c>
      <c r="AD17" s="77">
        <v>70827440</v>
      </c>
      <c r="AE17" s="78">
        <v>44447478</v>
      </c>
      <c r="AF17" s="78">
        <f t="shared" si="14"/>
        <v>115274918</v>
      </c>
      <c r="AG17" s="78">
        <v>342286446</v>
      </c>
      <c r="AH17" s="78">
        <v>353367621</v>
      </c>
      <c r="AI17" s="79">
        <v>392427694</v>
      </c>
      <c r="AJ17" s="114">
        <f t="shared" si="15"/>
        <v>1.1105366498760225</v>
      </c>
      <c r="AK17" s="115">
        <f t="shared" si="16"/>
        <v>-0.3773618125670668</v>
      </c>
    </row>
    <row r="18" spans="1:37" ht="13" x14ac:dyDescent="0.3">
      <c r="A18" s="55" t="s">
        <v>101</v>
      </c>
      <c r="B18" s="56" t="s">
        <v>197</v>
      </c>
      <c r="C18" s="57" t="s">
        <v>198</v>
      </c>
      <c r="D18" s="77">
        <v>280733554</v>
      </c>
      <c r="E18" s="78">
        <v>41201000</v>
      </c>
      <c r="F18" s="79">
        <f t="shared" si="0"/>
        <v>321934554</v>
      </c>
      <c r="G18" s="77">
        <v>310720168</v>
      </c>
      <c r="H18" s="78">
        <v>45915000</v>
      </c>
      <c r="I18" s="79">
        <f t="shared" si="1"/>
        <v>356635168</v>
      </c>
      <c r="J18" s="77">
        <v>70306059</v>
      </c>
      <c r="K18" s="78">
        <v>9762365</v>
      </c>
      <c r="L18" s="78">
        <f t="shared" si="2"/>
        <v>80068424</v>
      </c>
      <c r="M18" s="95">
        <f t="shared" si="3"/>
        <v>0.24871025183584364</v>
      </c>
      <c r="N18" s="77">
        <v>86238738</v>
      </c>
      <c r="O18" s="78">
        <v>11402574</v>
      </c>
      <c r="P18" s="78">
        <f t="shared" si="4"/>
        <v>97641312</v>
      </c>
      <c r="Q18" s="95">
        <f t="shared" si="5"/>
        <v>0.30329553254479169</v>
      </c>
      <c r="R18" s="77">
        <v>57996774</v>
      </c>
      <c r="S18" s="78">
        <v>7920291</v>
      </c>
      <c r="T18" s="78">
        <f t="shared" si="6"/>
        <v>65917065</v>
      </c>
      <c r="U18" s="95">
        <f t="shared" si="7"/>
        <v>0.18483052406093614</v>
      </c>
      <c r="V18" s="77">
        <v>71147212</v>
      </c>
      <c r="W18" s="78">
        <v>10926673</v>
      </c>
      <c r="X18" s="78">
        <f t="shared" si="8"/>
        <v>82073885</v>
      </c>
      <c r="Y18" s="95">
        <f t="shared" si="9"/>
        <v>0.23013402032185451</v>
      </c>
      <c r="Z18" s="77">
        <f t="shared" si="10"/>
        <v>285688783</v>
      </c>
      <c r="AA18" s="78">
        <f t="shared" si="11"/>
        <v>40011903</v>
      </c>
      <c r="AB18" s="78">
        <f t="shared" si="12"/>
        <v>325700686</v>
      </c>
      <c r="AC18" s="95">
        <f t="shared" si="13"/>
        <v>0.91326014713164805</v>
      </c>
      <c r="AD18" s="77">
        <v>70586170</v>
      </c>
      <c r="AE18" s="78">
        <v>11221799</v>
      </c>
      <c r="AF18" s="78">
        <f t="shared" si="14"/>
        <v>81807969</v>
      </c>
      <c r="AG18" s="78">
        <v>304809945</v>
      </c>
      <c r="AH18" s="78">
        <v>324858579</v>
      </c>
      <c r="AI18" s="79">
        <v>307052219</v>
      </c>
      <c r="AJ18" s="114">
        <f t="shared" si="15"/>
        <v>0.94518734873860299</v>
      </c>
      <c r="AK18" s="115">
        <f t="shared" si="16"/>
        <v>3.2504901814638387E-3</v>
      </c>
    </row>
    <row r="19" spans="1:37" ht="13" x14ac:dyDescent="0.3">
      <c r="A19" s="55" t="s">
        <v>101</v>
      </c>
      <c r="B19" s="56" t="s">
        <v>61</v>
      </c>
      <c r="C19" s="57" t="s">
        <v>62</v>
      </c>
      <c r="D19" s="77">
        <v>4523421464</v>
      </c>
      <c r="E19" s="78">
        <v>140263000</v>
      </c>
      <c r="F19" s="79">
        <f t="shared" si="0"/>
        <v>4663684464</v>
      </c>
      <c r="G19" s="77">
        <v>4403761739</v>
      </c>
      <c r="H19" s="78">
        <v>188200408</v>
      </c>
      <c r="I19" s="79">
        <f t="shared" si="1"/>
        <v>4591962147</v>
      </c>
      <c r="J19" s="77">
        <v>351437969</v>
      </c>
      <c r="K19" s="78">
        <v>59013224</v>
      </c>
      <c r="L19" s="78">
        <f t="shared" si="2"/>
        <v>410451193</v>
      </c>
      <c r="M19" s="95">
        <f t="shared" si="3"/>
        <v>8.8010069327880663E-2</v>
      </c>
      <c r="N19" s="77">
        <v>551595301</v>
      </c>
      <c r="O19" s="78">
        <v>38642292</v>
      </c>
      <c r="P19" s="78">
        <f t="shared" si="4"/>
        <v>590237593</v>
      </c>
      <c r="Q19" s="95">
        <f t="shared" si="5"/>
        <v>0.1265603617818</v>
      </c>
      <c r="R19" s="77">
        <v>570768276</v>
      </c>
      <c r="S19" s="78">
        <v>35793836</v>
      </c>
      <c r="T19" s="78">
        <f t="shared" si="6"/>
        <v>606562112</v>
      </c>
      <c r="U19" s="95">
        <f t="shared" si="7"/>
        <v>0.1320921411332357</v>
      </c>
      <c r="V19" s="77">
        <v>1613898500</v>
      </c>
      <c r="W19" s="78">
        <v>34034561</v>
      </c>
      <c r="X19" s="78">
        <f t="shared" si="8"/>
        <v>1647933061</v>
      </c>
      <c r="Y19" s="95">
        <f t="shared" si="9"/>
        <v>0.35887339839606913</v>
      </c>
      <c r="Z19" s="77">
        <f t="shared" si="10"/>
        <v>3087700046</v>
      </c>
      <c r="AA19" s="78">
        <f t="shared" si="11"/>
        <v>167483913</v>
      </c>
      <c r="AB19" s="78">
        <f t="shared" si="12"/>
        <v>3255183959</v>
      </c>
      <c r="AC19" s="95">
        <f t="shared" si="13"/>
        <v>0.70888736770765026</v>
      </c>
      <c r="AD19" s="77">
        <v>1818584748</v>
      </c>
      <c r="AE19" s="78">
        <v>45983844</v>
      </c>
      <c r="AF19" s="78">
        <f t="shared" si="14"/>
        <v>1864568592</v>
      </c>
      <c r="AG19" s="78">
        <v>3623886595</v>
      </c>
      <c r="AH19" s="78">
        <v>4306957518</v>
      </c>
      <c r="AI19" s="79">
        <v>3647156369</v>
      </c>
      <c r="AJ19" s="114">
        <f t="shared" si="15"/>
        <v>0.84680574483437476</v>
      </c>
      <c r="AK19" s="115">
        <f t="shared" si="16"/>
        <v>-0.1161853374177183</v>
      </c>
    </row>
    <row r="20" spans="1:37" ht="13" x14ac:dyDescent="0.3">
      <c r="A20" s="55" t="s">
        <v>101</v>
      </c>
      <c r="B20" s="56" t="s">
        <v>199</v>
      </c>
      <c r="C20" s="57" t="s">
        <v>200</v>
      </c>
      <c r="D20" s="77">
        <v>769612678</v>
      </c>
      <c r="E20" s="78">
        <v>57483500</v>
      </c>
      <c r="F20" s="79">
        <f t="shared" si="0"/>
        <v>827096178</v>
      </c>
      <c r="G20" s="77">
        <v>857352058</v>
      </c>
      <c r="H20" s="78">
        <v>79352588</v>
      </c>
      <c r="I20" s="79">
        <f t="shared" si="1"/>
        <v>936704646</v>
      </c>
      <c r="J20" s="77">
        <v>191993540</v>
      </c>
      <c r="K20" s="78">
        <v>12317592</v>
      </c>
      <c r="L20" s="78">
        <f t="shared" si="2"/>
        <v>204311132</v>
      </c>
      <c r="M20" s="95">
        <f t="shared" si="3"/>
        <v>0.24702221752982154</v>
      </c>
      <c r="N20" s="77">
        <v>148210621</v>
      </c>
      <c r="O20" s="78">
        <v>14583995</v>
      </c>
      <c r="P20" s="78">
        <f t="shared" si="4"/>
        <v>162794616</v>
      </c>
      <c r="Q20" s="95">
        <f t="shared" si="5"/>
        <v>0.19682670568452318</v>
      </c>
      <c r="R20" s="77">
        <v>104317532</v>
      </c>
      <c r="S20" s="78">
        <v>6246913</v>
      </c>
      <c r="T20" s="78">
        <f t="shared" si="6"/>
        <v>110564445</v>
      </c>
      <c r="U20" s="95">
        <f t="shared" si="7"/>
        <v>0.11803554671383577</v>
      </c>
      <c r="V20" s="77">
        <v>174652285</v>
      </c>
      <c r="W20" s="78">
        <v>8739475</v>
      </c>
      <c r="X20" s="78">
        <f t="shared" si="8"/>
        <v>183391760</v>
      </c>
      <c r="Y20" s="95">
        <f t="shared" si="9"/>
        <v>0.19578397607307266</v>
      </c>
      <c r="Z20" s="77">
        <f t="shared" si="10"/>
        <v>619173978</v>
      </c>
      <c r="AA20" s="78">
        <f t="shared" si="11"/>
        <v>41887975</v>
      </c>
      <c r="AB20" s="78">
        <f t="shared" si="12"/>
        <v>661061953</v>
      </c>
      <c r="AC20" s="95">
        <f t="shared" si="13"/>
        <v>0.70573147664306557</v>
      </c>
      <c r="AD20" s="77">
        <v>45330322</v>
      </c>
      <c r="AE20" s="78">
        <v>0</v>
      </c>
      <c r="AF20" s="78">
        <f t="shared" si="14"/>
        <v>45330322</v>
      </c>
      <c r="AG20" s="78">
        <v>632200964</v>
      </c>
      <c r="AH20" s="78">
        <v>632405684</v>
      </c>
      <c r="AI20" s="79">
        <v>522690009</v>
      </c>
      <c r="AJ20" s="114">
        <f t="shared" si="15"/>
        <v>0.82651061213421984</v>
      </c>
      <c r="AK20" s="115">
        <f t="shared" si="16"/>
        <v>3.0456752105136164</v>
      </c>
    </row>
    <row r="21" spans="1:37" ht="13" x14ac:dyDescent="0.3">
      <c r="A21" s="55" t="s">
        <v>116</v>
      </c>
      <c r="B21" s="56" t="s">
        <v>201</v>
      </c>
      <c r="C21" s="57" t="s">
        <v>202</v>
      </c>
      <c r="D21" s="77">
        <v>190929679</v>
      </c>
      <c r="E21" s="78">
        <v>450000</v>
      </c>
      <c r="F21" s="79">
        <f t="shared" si="0"/>
        <v>191379679</v>
      </c>
      <c r="G21" s="77">
        <v>208611422</v>
      </c>
      <c r="H21" s="78">
        <v>450000</v>
      </c>
      <c r="I21" s="79">
        <f t="shared" si="1"/>
        <v>209061422</v>
      </c>
      <c r="J21" s="77">
        <v>41237331</v>
      </c>
      <c r="K21" s="78">
        <v>0</v>
      </c>
      <c r="L21" s="78">
        <f t="shared" si="2"/>
        <v>41237331</v>
      </c>
      <c r="M21" s="95">
        <f t="shared" si="3"/>
        <v>0.21547392709337757</v>
      </c>
      <c r="N21" s="77">
        <v>41579092</v>
      </c>
      <c r="O21" s="78">
        <v>29950</v>
      </c>
      <c r="P21" s="78">
        <f t="shared" si="4"/>
        <v>41609042</v>
      </c>
      <c r="Q21" s="95">
        <f t="shared" si="5"/>
        <v>0.21741619704566439</v>
      </c>
      <c r="R21" s="77">
        <v>45263133</v>
      </c>
      <c r="S21" s="78">
        <v>0</v>
      </c>
      <c r="T21" s="78">
        <f t="shared" si="6"/>
        <v>45263133</v>
      </c>
      <c r="U21" s="95">
        <f t="shared" si="7"/>
        <v>0.21650638633846087</v>
      </c>
      <c r="V21" s="77">
        <v>50366600</v>
      </c>
      <c r="W21" s="78">
        <v>23462</v>
      </c>
      <c r="X21" s="78">
        <f t="shared" si="8"/>
        <v>50390062</v>
      </c>
      <c r="Y21" s="95">
        <f t="shared" si="9"/>
        <v>0.24102993999533784</v>
      </c>
      <c r="Z21" s="77">
        <f t="shared" si="10"/>
        <v>178446156</v>
      </c>
      <c r="AA21" s="78">
        <f t="shared" si="11"/>
        <v>53412</v>
      </c>
      <c r="AB21" s="78">
        <f t="shared" si="12"/>
        <v>178499568</v>
      </c>
      <c r="AC21" s="95">
        <f t="shared" si="13"/>
        <v>0.85381399539126834</v>
      </c>
      <c r="AD21" s="77">
        <v>49500364</v>
      </c>
      <c r="AE21" s="78">
        <v>56013</v>
      </c>
      <c r="AF21" s="78">
        <f t="shared" si="14"/>
        <v>49556377</v>
      </c>
      <c r="AG21" s="78">
        <v>215594107</v>
      </c>
      <c r="AH21" s="78">
        <v>241440110</v>
      </c>
      <c r="AI21" s="79">
        <v>199005311</v>
      </c>
      <c r="AJ21" s="114">
        <f t="shared" si="15"/>
        <v>0.8242429602935486</v>
      </c>
      <c r="AK21" s="115">
        <f t="shared" si="16"/>
        <v>1.6822961048988727E-2</v>
      </c>
    </row>
    <row r="22" spans="1:37" ht="14" x14ac:dyDescent="0.3">
      <c r="A22" s="58" t="s">
        <v>0</v>
      </c>
      <c r="B22" s="59" t="s">
        <v>203</v>
      </c>
      <c r="C22" s="60" t="s">
        <v>0</v>
      </c>
      <c r="D22" s="80">
        <f>SUM(D16:D21)</f>
        <v>6552192120</v>
      </c>
      <c r="E22" s="81">
        <f>SUM(E16:E21)</f>
        <v>359207907</v>
      </c>
      <c r="F22" s="82">
        <f t="shared" si="0"/>
        <v>6911400027</v>
      </c>
      <c r="G22" s="80">
        <f>SUM(G16:G21)</f>
        <v>6582351475</v>
      </c>
      <c r="H22" s="81">
        <f>SUM(H16:H21)</f>
        <v>418642562</v>
      </c>
      <c r="I22" s="82">
        <f t="shared" si="1"/>
        <v>7000994037</v>
      </c>
      <c r="J22" s="80">
        <f>SUM(J16:J21)</f>
        <v>749467106</v>
      </c>
      <c r="K22" s="81">
        <f>SUM(K16:K21)</f>
        <v>-1589008980</v>
      </c>
      <c r="L22" s="81">
        <f t="shared" si="2"/>
        <v>-839541874</v>
      </c>
      <c r="M22" s="96">
        <f t="shared" si="3"/>
        <v>-0.12147204194812265</v>
      </c>
      <c r="N22" s="80">
        <f>SUM(N16:N21)</f>
        <v>899427900</v>
      </c>
      <c r="O22" s="81">
        <f>SUM(O16:O21)</f>
        <v>80748419</v>
      </c>
      <c r="P22" s="81">
        <f t="shared" si="4"/>
        <v>980176319</v>
      </c>
      <c r="Q22" s="96">
        <f t="shared" si="5"/>
        <v>0.14182022675157765</v>
      </c>
      <c r="R22" s="80">
        <f>SUM(R16:R21)</f>
        <v>870916571</v>
      </c>
      <c r="S22" s="81">
        <f>SUM(S16:S21)</f>
        <v>62403320</v>
      </c>
      <c r="T22" s="81">
        <f t="shared" si="6"/>
        <v>933319891</v>
      </c>
      <c r="U22" s="96">
        <f t="shared" si="7"/>
        <v>0.13331248192291525</v>
      </c>
      <c r="V22" s="80">
        <f>SUM(V16:V21)</f>
        <v>1977970267</v>
      </c>
      <c r="W22" s="81">
        <f>SUM(W16:W21)</f>
        <v>1752843561</v>
      </c>
      <c r="X22" s="81">
        <f t="shared" si="8"/>
        <v>3730813828</v>
      </c>
      <c r="Y22" s="96">
        <f t="shared" si="9"/>
        <v>0.53289772970563665</v>
      </c>
      <c r="Z22" s="80">
        <f t="shared" si="10"/>
        <v>4497781844</v>
      </c>
      <c r="AA22" s="81">
        <f t="shared" si="11"/>
        <v>306986320</v>
      </c>
      <c r="AB22" s="81">
        <f t="shared" si="12"/>
        <v>4804768164</v>
      </c>
      <c r="AC22" s="96">
        <f t="shared" si="13"/>
        <v>0.68629799405726877</v>
      </c>
      <c r="AD22" s="80">
        <f>SUM(AD16:AD21)</f>
        <v>2073043960</v>
      </c>
      <c r="AE22" s="81">
        <f>SUM(AE16:AE21)</f>
        <v>118818775</v>
      </c>
      <c r="AF22" s="81">
        <f t="shared" si="14"/>
        <v>2191862735</v>
      </c>
      <c r="AG22" s="81">
        <f>SUM(AG16:AG21)</f>
        <v>5625594091</v>
      </c>
      <c r="AH22" s="81">
        <f>SUM(AH16:AH21)</f>
        <v>6264599415</v>
      </c>
      <c r="AI22" s="82">
        <f>SUM(AI16:AI21)</f>
        <v>5113847050</v>
      </c>
      <c r="AJ22" s="116">
        <f t="shared" si="15"/>
        <v>0.81630870726632088</v>
      </c>
      <c r="AK22" s="117">
        <f t="shared" si="16"/>
        <v>0.70212019595287289</v>
      </c>
    </row>
    <row r="23" spans="1:37" ht="13" x14ac:dyDescent="0.3">
      <c r="A23" s="55" t="s">
        <v>101</v>
      </c>
      <c r="B23" s="56" t="s">
        <v>204</v>
      </c>
      <c r="C23" s="57" t="s">
        <v>205</v>
      </c>
      <c r="D23" s="77">
        <v>942674200</v>
      </c>
      <c r="E23" s="78">
        <v>287594868</v>
      </c>
      <c r="F23" s="79">
        <f t="shared" si="0"/>
        <v>1230269068</v>
      </c>
      <c r="G23" s="77">
        <v>991320968</v>
      </c>
      <c r="H23" s="78">
        <v>287539776</v>
      </c>
      <c r="I23" s="79">
        <f t="shared" si="1"/>
        <v>1278860744</v>
      </c>
      <c r="J23" s="77">
        <v>253265010</v>
      </c>
      <c r="K23" s="78">
        <v>49584943</v>
      </c>
      <c r="L23" s="78">
        <f t="shared" si="2"/>
        <v>302849953</v>
      </c>
      <c r="M23" s="95">
        <f t="shared" si="3"/>
        <v>0.24616562415271584</v>
      </c>
      <c r="N23" s="77">
        <v>235668726</v>
      </c>
      <c r="O23" s="78">
        <v>61660714</v>
      </c>
      <c r="P23" s="78">
        <f t="shared" si="4"/>
        <v>297329440</v>
      </c>
      <c r="Q23" s="95">
        <f t="shared" si="5"/>
        <v>0.2416783838053872</v>
      </c>
      <c r="R23" s="77">
        <v>192698877</v>
      </c>
      <c r="S23" s="78">
        <v>43046687</v>
      </c>
      <c r="T23" s="78">
        <f t="shared" si="6"/>
        <v>235745564</v>
      </c>
      <c r="U23" s="95">
        <f t="shared" si="7"/>
        <v>0.18434029280048023</v>
      </c>
      <c r="V23" s="77">
        <v>322212115</v>
      </c>
      <c r="W23" s="78">
        <v>65066643</v>
      </c>
      <c r="X23" s="78">
        <f t="shared" si="8"/>
        <v>387278758</v>
      </c>
      <c r="Y23" s="95">
        <f t="shared" si="9"/>
        <v>0.302831062582057</v>
      </c>
      <c r="Z23" s="77">
        <f t="shared" si="10"/>
        <v>1003844728</v>
      </c>
      <c r="AA23" s="78">
        <f t="shared" si="11"/>
        <v>219358987</v>
      </c>
      <c r="AB23" s="78">
        <f t="shared" si="12"/>
        <v>1223203715</v>
      </c>
      <c r="AC23" s="95">
        <f t="shared" si="13"/>
        <v>0.95647921068722708</v>
      </c>
      <c r="AD23" s="77">
        <v>265877748</v>
      </c>
      <c r="AE23" s="78">
        <v>47049583</v>
      </c>
      <c r="AF23" s="78">
        <f t="shared" si="14"/>
        <v>312927331</v>
      </c>
      <c r="AG23" s="78">
        <v>1157497952</v>
      </c>
      <c r="AH23" s="78">
        <v>1278009244</v>
      </c>
      <c r="AI23" s="79">
        <v>985802309</v>
      </c>
      <c r="AJ23" s="114">
        <f t="shared" si="15"/>
        <v>0.77135772970981731</v>
      </c>
      <c r="AK23" s="115">
        <f t="shared" si="16"/>
        <v>0.23759965856098386</v>
      </c>
    </row>
    <row r="24" spans="1:37" ht="13" x14ac:dyDescent="0.3">
      <c r="A24" s="55" t="s">
        <v>101</v>
      </c>
      <c r="B24" s="56" t="s">
        <v>206</v>
      </c>
      <c r="C24" s="57" t="s">
        <v>207</v>
      </c>
      <c r="D24" s="77">
        <v>1168242735</v>
      </c>
      <c r="E24" s="78">
        <v>146249241</v>
      </c>
      <c r="F24" s="79">
        <f t="shared" si="0"/>
        <v>1314491976</v>
      </c>
      <c r="G24" s="77">
        <v>1168487839</v>
      </c>
      <c r="H24" s="78">
        <v>164689990</v>
      </c>
      <c r="I24" s="79">
        <f t="shared" si="1"/>
        <v>1333177829</v>
      </c>
      <c r="J24" s="77">
        <v>479561488</v>
      </c>
      <c r="K24" s="78">
        <v>26688846</v>
      </c>
      <c r="L24" s="78">
        <f t="shared" si="2"/>
        <v>506250334</v>
      </c>
      <c r="M24" s="95">
        <f t="shared" si="3"/>
        <v>0.3851300298846404</v>
      </c>
      <c r="N24" s="77">
        <v>317314383</v>
      </c>
      <c r="O24" s="78">
        <v>44757647</v>
      </c>
      <c r="P24" s="78">
        <f t="shared" si="4"/>
        <v>362072030</v>
      </c>
      <c r="Q24" s="95">
        <f t="shared" si="5"/>
        <v>0.2754463599707816</v>
      </c>
      <c r="R24" s="77">
        <v>216972053</v>
      </c>
      <c r="S24" s="78">
        <v>47805388</v>
      </c>
      <c r="T24" s="78">
        <f t="shared" si="6"/>
        <v>264777441</v>
      </c>
      <c r="U24" s="95">
        <f t="shared" si="7"/>
        <v>0.19860624384865913</v>
      </c>
      <c r="V24" s="77">
        <v>307628689</v>
      </c>
      <c r="W24" s="78">
        <v>56087709</v>
      </c>
      <c r="X24" s="78">
        <f t="shared" si="8"/>
        <v>363716398</v>
      </c>
      <c r="Y24" s="95">
        <f t="shared" si="9"/>
        <v>0.2728191169161725</v>
      </c>
      <c r="Z24" s="77">
        <f t="shared" si="10"/>
        <v>1321476613</v>
      </c>
      <c r="AA24" s="78">
        <f t="shared" si="11"/>
        <v>175339590</v>
      </c>
      <c r="AB24" s="78">
        <f t="shared" si="12"/>
        <v>1496816203</v>
      </c>
      <c r="AC24" s="95">
        <f t="shared" si="13"/>
        <v>1.1227430958124642</v>
      </c>
      <c r="AD24" s="77">
        <v>362107645</v>
      </c>
      <c r="AE24" s="78">
        <v>47656270</v>
      </c>
      <c r="AF24" s="78">
        <f t="shared" si="14"/>
        <v>409763915</v>
      </c>
      <c r="AG24" s="78">
        <v>1265077676</v>
      </c>
      <c r="AH24" s="78">
        <v>1265077676</v>
      </c>
      <c r="AI24" s="79">
        <v>1404312383</v>
      </c>
      <c r="AJ24" s="114">
        <f t="shared" si="15"/>
        <v>1.1100602039237946</v>
      </c>
      <c r="AK24" s="115">
        <f t="shared" si="16"/>
        <v>-0.11237572493419778</v>
      </c>
    </row>
    <row r="25" spans="1:37" ht="13" x14ac:dyDescent="0.3">
      <c r="A25" s="55" t="s">
        <v>101</v>
      </c>
      <c r="B25" s="56" t="s">
        <v>208</v>
      </c>
      <c r="C25" s="57" t="s">
        <v>209</v>
      </c>
      <c r="D25" s="77">
        <v>699254012</v>
      </c>
      <c r="E25" s="78">
        <v>212841009</v>
      </c>
      <c r="F25" s="79">
        <f t="shared" si="0"/>
        <v>912095021</v>
      </c>
      <c r="G25" s="77">
        <v>699254012</v>
      </c>
      <c r="H25" s="78">
        <v>212841009</v>
      </c>
      <c r="I25" s="79">
        <f t="shared" si="1"/>
        <v>912095021</v>
      </c>
      <c r="J25" s="77">
        <v>173845302</v>
      </c>
      <c r="K25" s="78">
        <v>8319587</v>
      </c>
      <c r="L25" s="78">
        <f t="shared" si="2"/>
        <v>182164889</v>
      </c>
      <c r="M25" s="95">
        <f t="shared" si="3"/>
        <v>0.19972139394016053</v>
      </c>
      <c r="N25" s="77">
        <v>228855667</v>
      </c>
      <c r="O25" s="78">
        <v>40045573</v>
      </c>
      <c r="P25" s="78">
        <f t="shared" si="4"/>
        <v>268901240</v>
      </c>
      <c r="Q25" s="95">
        <f t="shared" si="5"/>
        <v>0.29481713397051862</v>
      </c>
      <c r="R25" s="77">
        <v>143753506</v>
      </c>
      <c r="S25" s="78">
        <v>16647902</v>
      </c>
      <c r="T25" s="78">
        <f t="shared" si="6"/>
        <v>160401408</v>
      </c>
      <c r="U25" s="95">
        <f t="shared" si="7"/>
        <v>0.17586041399956287</v>
      </c>
      <c r="V25" s="77">
        <v>163511161</v>
      </c>
      <c r="W25" s="78">
        <v>27370196</v>
      </c>
      <c r="X25" s="78">
        <f t="shared" si="8"/>
        <v>190881357</v>
      </c>
      <c r="Y25" s="95">
        <f t="shared" si="9"/>
        <v>0.20927792894946634</v>
      </c>
      <c r="Z25" s="77">
        <f t="shared" si="10"/>
        <v>709965636</v>
      </c>
      <c r="AA25" s="78">
        <f t="shared" si="11"/>
        <v>92383258</v>
      </c>
      <c r="AB25" s="78">
        <f t="shared" si="12"/>
        <v>802348894</v>
      </c>
      <c r="AC25" s="95">
        <f t="shared" si="13"/>
        <v>0.87967687085970836</v>
      </c>
      <c r="AD25" s="77">
        <v>231439285</v>
      </c>
      <c r="AE25" s="78">
        <v>18875011</v>
      </c>
      <c r="AF25" s="78">
        <f t="shared" si="14"/>
        <v>250314296</v>
      </c>
      <c r="AG25" s="78">
        <v>772159586</v>
      </c>
      <c r="AH25" s="78">
        <v>818709567</v>
      </c>
      <c r="AI25" s="79">
        <v>803975527</v>
      </c>
      <c r="AJ25" s="114">
        <f t="shared" si="15"/>
        <v>0.98200333721030042</v>
      </c>
      <c r="AK25" s="115">
        <f t="shared" si="16"/>
        <v>-0.23743325870608689</v>
      </c>
    </row>
    <row r="26" spans="1:37" ht="13" x14ac:dyDescent="0.3">
      <c r="A26" s="55" t="s">
        <v>101</v>
      </c>
      <c r="B26" s="56" t="s">
        <v>210</v>
      </c>
      <c r="C26" s="57" t="s">
        <v>211</v>
      </c>
      <c r="D26" s="77">
        <v>2621869809</v>
      </c>
      <c r="E26" s="78">
        <v>316680865</v>
      </c>
      <c r="F26" s="79">
        <f t="shared" si="0"/>
        <v>2938550674</v>
      </c>
      <c r="G26" s="77">
        <v>2887394829</v>
      </c>
      <c r="H26" s="78">
        <v>368485945</v>
      </c>
      <c r="I26" s="79">
        <f t="shared" si="1"/>
        <v>3255880774</v>
      </c>
      <c r="J26" s="77">
        <v>603119526</v>
      </c>
      <c r="K26" s="78">
        <v>25048572</v>
      </c>
      <c r="L26" s="78">
        <f t="shared" si="2"/>
        <v>628168098</v>
      </c>
      <c r="M26" s="95">
        <f t="shared" si="3"/>
        <v>0.21376799915617178</v>
      </c>
      <c r="N26" s="77">
        <v>676976999</v>
      </c>
      <c r="O26" s="78">
        <v>82186996</v>
      </c>
      <c r="P26" s="78">
        <f t="shared" si="4"/>
        <v>759163995</v>
      </c>
      <c r="Q26" s="95">
        <f t="shared" si="5"/>
        <v>0.25834640243471263</v>
      </c>
      <c r="R26" s="77">
        <v>529705750</v>
      </c>
      <c r="S26" s="78">
        <v>85934429</v>
      </c>
      <c r="T26" s="78">
        <f t="shared" si="6"/>
        <v>615640179</v>
      </c>
      <c r="U26" s="95">
        <f t="shared" si="7"/>
        <v>0.18908560286243453</v>
      </c>
      <c r="V26" s="77">
        <v>515427163</v>
      </c>
      <c r="W26" s="78">
        <v>53513825</v>
      </c>
      <c r="X26" s="78">
        <f t="shared" si="8"/>
        <v>568940988</v>
      </c>
      <c r="Y26" s="95">
        <f t="shared" si="9"/>
        <v>0.17474257428076204</v>
      </c>
      <c r="Z26" s="77">
        <f t="shared" si="10"/>
        <v>2325229438</v>
      </c>
      <c r="AA26" s="78">
        <f t="shared" si="11"/>
        <v>246683822</v>
      </c>
      <c r="AB26" s="78">
        <f t="shared" si="12"/>
        <v>2571913260</v>
      </c>
      <c r="AC26" s="95">
        <f t="shared" si="13"/>
        <v>0.78992857494603086</v>
      </c>
      <c r="AD26" s="77">
        <v>707891379</v>
      </c>
      <c r="AE26" s="78">
        <v>72702937</v>
      </c>
      <c r="AF26" s="78">
        <f t="shared" si="14"/>
        <v>780594316</v>
      </c>
      <c r="AG26" s="78">
        <v>2165832121</v>
      </c>
      <c r="AH26" s="78">
        <v>2942723138</v>
      </c>
      <c r="AI26" s="79">
        <v>2474930744</v>
      </c>
      <c r="AJ26" s="114">
        <f t="shared" si="15"/>
        <v>0.84103418090567239</v>
      </c>
      <c r="AK26" s="115">
        <f t="shared" si="16"/>
        <v>-0.27114382421406202</v>
      </c>
    </row>
    <row r="27" spans="1:37" ht="13" x14ac:dyDescent="0.3">
      <c r="A27" s="55" t="s">
        <v>101</v>
      </c>
      <c r="B27" s="56" t="s">
        <v>212</v>
      </c>
      <c r="C27" s="57" t="s">
        <v>213</v>
      </c>
      <c r="D27" s="77">
        <v>247146031</v>
      </c>
      <c r="E27" s="78">
        <v>44113000</v>
      </c>
      <c r="F27" s="79">
        <f t="shared" si="0"/>
        <v>291259031</v>
      </c>
      <c r="G27" s="77">
        <v>242071361</v>
      </c>
      <c r="H27" s="78">
        <v>44963042</v>
      </c>
      <c r="I27" s="79">
        <f t="shared" si="1"/>
        <v>287034403</v>
      </c>
      <c r="J27" s="77">
        <v>26749438</v>
      </c>
      <c r="K27" s="78">
        <v>6886278</v>
      </c>
      <c r="L27" s="78">
        <f t="shared" si="2"/>
        <v>33635716</v>
      </c>
      <c r="M27" s="95">
        <f t="shared" si="3"/>
        <v>0.11548385601818471</v>
      </c>
      <c r="N27" s="77">
        <v>44376942</v>
      </c>
      <c r="O27" s="78">
        <v>10378915</v>
      </c>
      <c r="P27" s="78">
        <f t="shared" si="4"/>
        <v>54755857</v>
      </c>
      <c r="Q27" s="95">
        <f t="shared" si="5"/>
        <v>0.18799711312642525</v>
      </c>
      <c r="R27" s="77">
        <v>40549979</v>
      </c>
      <c r="S27" s="78">
        <v>4981565</v>
      </c>
      <c r="T27" s="78">
        <f t="shared" si="6"/>
        <v>45531544</v>
      </c>
      <c r="U27" s="95">
        <f t="shared" si="7"/>
        <v>0.15862747992616064</v>
      </c>
      <c r="V27" s="77">
        <v>24734193</v>
      </c>
      <c r="W27" s="78">
        <v>1310832</v>
      </c>
      <c r="X27" s="78">
        <f t="shared" si="8"/>
        <v>26045025</v>
      </c>
      <c r="Y27" s="95">
        <f t="shared" si="9"/>
        <v>9.0738339125153583E-2</v>
      </c>
      <c r="Z27" s="77">
        <f t="shared" si="10"/>
        <v>136410552</v>
      </c>
      <c r="AA27" s="78">
        <f t="shared" si="11"/>
        <v>23557590</v>
      </c>
      <c r="AB27" s="78">
        <f t="shared" si="12"/>
        <v>159968142</v>
      </c>
      <c r="AC27" s="95">
        <f t="shared" si="13"/>
        <v>0.55731347994546843</v>
      </c>
      <c r="AD27" s="77">
        <v>42989987</v>
      </c>
      <c r="AE27" s="78">
        <v>6631398</v>
      </c>
      <c r="AF27" s="78">
        <f t="shared" si="14"/>
        <v>49621385</v>
      </c>
      <c r="AG27" s="78">
        <v>321362872</v>
      </c>
      <c r="AH27" s="78">
        <v>319008061</v>
      </c>
      <c r="AI27" s="79">
        <v>228964949</v>
      </c>
      <c r="AJ27" s="114">
        <f t="shared" si="15"/>
        <v>0.71774032380956043</v>
      </c>
      <c r="AK27" s="115">
        <f t="shared" si="16"/>
        <v>-0.47512498895385524</v>
      </c>
    </row>
    <row r="28" spans="1:37" ht="13" x14ac:dyDescent="0.3">
      <c r="A28" s="55" t="s">
        <v>101</v>
      </c>
      <c r="B28" s="56" t="s">
        <v>214</v>
      </c>
      <c r="C28" s="57" t="s">
        <v>215</v>
      </c>
      <c r="D28" s="77">
        <v>493060600</v>
      </c>
      <c r="E28" s="78">
        <v>34810650</v>
      </c>
      <c r="F28" s="79">
        <f t="shared" si="0"/>
        <v>527871250</v>
      </c>
      <c r="G28" s="77">
        <v>509057141</v>
      </c>
      <c r="H28" s="78">
        <v>43310650</v>
      </c>
      <c r="I28" s="79">
        <f t="shared" si="1"/>
        <v>552367791</v>
      </c>
      <c r="J28" s="77">
        <v>35813541</v>
      </c>
      <c r="K28" s="78">
        <v>3096199</v>
      </c>
      <c r="L28" s="78">
        <f t="shared" si="2"/>
        <v>38909740</v>
      </c>
      <c r="M28" s="95">
        <f t="shared" si="3"/>
        <v>7.3710663348307004E-2</v>
      </c>
      <c r="N28" s="77">
        <v>59007997</v>
      </c>
      <c r="O28" s="78">
        <v>4954882</v>
      </c>
      <c r="P28" s="78">
        <f t="shared" si="4"/>
        <v>63962879</v>
      </c>
      <c r="Q28" s="95">
        <f t="shared" si="5"/>
        <v>0.12117136328223975</v>
      </c>
      <c r="R28" s="77">
        <v>64758686</v>
      </c>
      <c r="S28" s="78">
        <v>2502634</v>
      </c>
      <c r="T28" s="78">
        <f t="shared" si="6"/>
        <v>67261320</v>
      </c>
      <c r="U28" s="95">
        <f t="shared" si="7"/>
        <v>0.12176908410649889</v>
      </c>
      <c r="V28" s="77">
        <v>42158317</v>
      </c>
      <c r="W28" s="78">
        <v>1294002</v>
      </c>
      <c r="X28" s="78">
        <f t="shared" si="8"/>
        <v>43452319</v>
      </c>
      <c r="Y28" s="95">
        <f t="shared" si="9"/>
        <v>7.8665555283979255E-2</v>
      </c>
      <c r="Z28" s="77">
        <f t="shared" si="10"/>
        <v>201738541</v>
      </c>
      <c r="AA28" s="78">
        <f t="shared" si="11"/>
        <v>11847717</v>
      </c>
      <c r="AB28" s="78">
        <f t="shared" si="12"/>
        <v>213586258</v>
      </c>
      <c r="AC28" s="95">
        <f t="shared" si="13"/>
        <v>0.38667399055496343</v>
      </c>
      <c r="AD28" s="77">
        <v>37809306</v>
      </c>
      <c r="AE28" s="78">
        <v>775553</v>
      </c>
      <c r="AF28" s="78">
        <f t="shared" si="14"/>
        <v>38584859</v>
      </c>
      <c r="AG28" s="78">
        <v>497206512</v>
      </c>
      <c r="AH28" s="78">
        <v>577717111</v>
      </c>
      <c r="AI28" s="79">
        <v>412839852</v>
      </c>
      <c r="AJ28" s="114">
        <f t="shared" si="15"/>
        <v>0.71460554679676092</v>
      </c>
      <c r="AK28" s="115">
        <f t="shared" si="16"/>
        <v>0.12614948262477776</v>
      </c>
    </row>
    <row r="29" spans="1:37" ht="13" x14ac:dyDescent="0.3">
      <c r="A29" s="55" t="s">
        <v>116</v>
      </c>
      <c r="B29" s="56" t="s">
        <v>216</v>
      </c>
      <c r="C29" s="57" t="s">
        <v>217</v>
      </c>
      <c r="D29" s="77">
        <v>181643444</v>
      </c>
      <c r="E29" s="78">
        <v>9920004</v>
      </c>
      <c r="F29" s="79">
        <f t="shared" si="0"/>
        <v>191563448</v>
      </c>
      <c r="G29" s="77">
        <v>195516816</v>
      </c>
      <c r="H29" s="78">
        <v>8272620</v>
      </c>
      <c r="I29" s="79">
        <f t="shared" si="1"/>
        <v>203789436</v>
      </c>
      <c r="J29" s="77">
        <v>39009771</v>
      </c>
      <c r="K29" s="78">
        <v>2239019</v>
      </c>
      <c r="L29" s="78">
        <f t="shared" si="2"/>
        <v>41248790</v>
      </c>
      <c r="M29" s="95">
        <f t="shared" si="3"/>
        <v>0.21532703879917633</v>
      </c>
      <c r="N29" s="77">
        <v>44759069</v>
      </c>
      <c r="O29" s="78">
        <v>227724</v>
      </c>
      <c r="P29" s="78">
        <f t="shared" si="4"/>
        <v>44986793</v>
      </c>
      <c r="Q29" s="95">
        <f t="shared" si="5"/>
        <v>0.2348401715968278</v>
      </c>
      <c r="R29" s="77">
        <v>44454331</v>
      </c>
      <c r="S29" s="78">
        <v>3000</v>
      </c>
      <c r="T29" s="78">
        <f t="shared" si="6"/>
        <v>44457331</v>
      </c>
      <c r="U29" s="95">
        <f t="shared" si="7"/>
        <v>0.218153265805201</v>
      </c>
      <c r="V29" s="77">
        <v>44115426</v>
      </c>
      <c r="W29" s="78">
        <v>2929598</v>
      </c>
      <c r="X29" s="78">
        <f t="shared" si="8"/>
        <v>47045024</v>
      </c>
      <c r="Y29" s="95">
        <f t="shared" si="9"/>
        <v>0.23085114186193637</v>
      </c>
      <c r="Z29" s="77">
        <f t="shared" si="10"/>
        <v>172338597</v>
      </c>
      <c r="AA29" s="78">
        <f t="shared" si="11"/>
        <v>5399341</v>
      </c>
      <c r="AB29" s="78">
        <f t="shared" si="12"/>
        <v>177737938</v>
      </c>
      <c r="AC29" s="95">
        <f t="shared" si="13"/>
        <v>0.87216462977011233</v>
      </c>
      <c r="AD29" s="77">
        <v>41039641</v>
      </c>
      <c r="AE29" s="78">
        <v>727238</v>
      </c>
      <c r="AF29" s="78">
        <f t="shared" si="14"/>
        <v>41766879</v>
      </c>
      <c r="AG29" s="78">
        <v>178030488</v>
      </c>
      <c r="AH29" s="78">
        <v>194223096</v>
      </c>
      <c r="AI29" s="79">
        <v>155903514</v>
      </c>
      <c r="AJ29" s="114">
        <f t="shared" si="15"/>
        <v>0.80270326861641628</v>
      </c>
      <c r="AK29" s="115">
        <f t="shared" si="16"/>
        <v>0.12637154430427988</v>
      </c>
    </row>
    <row r="30" spans="1:37" ht="14" x14ac:dyDescent="0.3">
      <c r="A30" s="58" t="s">
        <v>0</v>
      </c>
      <c r="B30" s="59" t="s">
        <v>218</v>
      </c>
      <c r="C30" s="60" t="s">
        <v>0</v>
      </c>
      <c r="D30" s="80">
        <f>SUM(D23:D29)</f>
        <v>6353890831</v>
      </c>
      <c r="E30" s="81">
        <f>SUM(E23:E29)</f>
        <v>1052209637</v>
      </c>
      <c r="F30" s="82">
        <f t="shared" si="0"/>
        <v>7406100468</v>
      </c>
      <c r="G30" s="80">
        <f>SUM(G23:G29)</f>
        <v>6693102966</v>
      </c>
      <c r="H30" s="81">
        <f>SUM(H23:H29)</f>
        <v>1130103032</v>
      </c>
      <c r="I30" s="82">
        <f t="shared" si="1"/>
        <v>7823205998</v>
      </c>
      <c r="J30" s="80">
        <f>SUM(J23:J29)</f>
        <v>1611364076</v>
      </c>
      <c r="K30" s="81">
        <f>SUM(K23:K29)</f>
        <v>121863444</v>
      </c>
      <c r="L30" s="81">
        <f t="shared" si="2"/>
        <v>1733227520</v>
      </c>
      <c r="M30" s="96">
        <f t="shared" si="3"/>
        <v>0.23402700618076466</v>
      </c>
      <c r="N30" s="80">
        <f>SUM(N23:N29)</f>
        <v>1606959783</v>
      </c>
      <c r="O30" s="81">
        <f>SUM(O23:O29)</f>
        <v>244212451</v>
      </c>
      <c r="P30" s="81">
        <f t="shared" si="4"/>
        <v>1851172234</v>
      </c>
      <c r="Q30" s="96">
        <f t="shared" si="5"/>
        <v>0.2499523523882069</v>
      </c>
      <c r="R30" s="80">
        <f>SUM(R23:R29)</f>
        <v>1232893182</v>
      </c>
      <c r="S30" s="81">
        <f>SUM(S23:S29)</f>
        <v>200921605</v>
      </c>
      <c r="T30" s="81">
        <f t="shared" si="6"/>
        <v>1433814787</v>
      </c>
      <c r="U30" s="96">
        <f t="shared" si="7"/>
        <v>0.18327713566107734</v>
      </c>
      <c r="V30" s="80">
        <f>SUM(V23:V29)</f>
        <v>1419787064</v>
      </c>
      <c r="W30" s="81">
        <f>SUM(W23:W29)</f>
        <v>207572805</v>
      </c>
      <c r="X30" s="81">
        <f t="shared" si="8"/>
        <v>1627359869</v>
      </c>
      <c r="Y30" s="96">
        <f t="shared" si="9"/>
        <v>0.2080170034402819</v>
      </c>
      <c r="Z30" s="80">
        <f t="shared" si="10"/>
        <v>5871004105</v>
      </c>
      <c r="AA30" s="81">
        <f t="shared" si="11"/>
        <v>774570305</v>
      </c>
      <c r="AB30" s="81">
        <f t="shared" si="12"/>
        <v>6645574410</v>
      </c>
      <c r="AC30" s="96">
        <f t="shared" si="13"/>
        <v>0.84946943896133364</v>
      </c>
      <c r="AD30" s="80">
        <f>SUM(AD23:AD29)</f>
        <v>1689154991</v>
      </c>
      <c r="AE30" s="81">
        <f>SUM(AE23:AE29)</f>
        <v>194417990</v>
      </c>
      <c r="AF30" s="81">
        <f t="shared" si="14"/>
        <v>1883572981</v>
      </c>
      <c r="AG30" s="81">
        <f>SUM(AG23:AG29)</f>
        <v>6357167207</v>
      </c>
      <c r="AH30" s="81">
        <f>SUM(AH23:AH29)</f>
        <v>7395467893</v>
      </c>
      <c r="AI30" s="82">
        <f>SUM(AI23:AI29)</f>
        <v>6466729278</v>
      </c>
      <c r="AJ30" s="116">
        <f t="shared" si="15"/>
        <v>0.87441786937117594</v>
      </c>
      <c r="AK30" s="117">
        <f t="shared" si="16"/>
        <v>-0.13602505163562861</v>
      </c>
    </row>
    <row r="31" spans="1:37" ht="13" x14ac:dyDescent="0.3">
      <c r="A31" s="55" t="s">
        <v>101</v>
      </c>
      <c r="B31" s="56" t="s">
        <v>219</v>
      </c>
      <c r="C31" s="57" t="s">
        <v>220</v>
      </c>
      <c r="D31" s="77">
        <v>1386834381</v>
      </c>
      <c r="E31" s="78">
        <v>95021271</v>
      </c>
      <c r="F31" s="79">
        <f t="shared" si="0"/>
        <v>1481855652</v>
      </c>
      <c r="G31" s="77">
        <v>1452591560</v>
      </c>
      <c r="H31" s="78">
        <v>85879228</v>
      </c>
      <c r="I31" s="79">
        <f t="shared" si="1"/>
        <v>1538470788</v>
      </c>
      <c r="J31" s="77">
        <v>352390940</v>
      </c>
      <c r="K31" s="78">
        <v>12211639</v>
      </c>
      <c r="L31" s="78">
        <f t="shared" si="2"/>
        <v>364602579</v>
      </c>
      <c r="M31" s="95">
        <f t="shared" si="3"/>
        <v>0.24604459854636368</v>
      </c>
      <c r="N31" s="77">
        <v>241471930</v>
      </c>
      <c r="O31" s="78">
        <v>10611375</v>
      </c>
      <c r="P31" s="78">
        <f t="shared" si="4"/>
        <v>252083305</v>
      </c>
      <c r="Q31" s="95">
        <f t="shared" si="5"/>
        <v>0.17011326620091063</v>
      </c>
      <c r="R31" s="77">
        <v>77907482</v>
      </c>
      <c r="S31" s="78">
        <v>3972049</v>
      </c>
      <c r="T31" s="78">
        <f t="shared" si="6"/>
        <v>81879531</v>
      </c>
      <c r="U31" s="95">
        <f t="shared" si="7"/>
        <v>5.3221375172448189E-2</v>
      </c>
      <c r="V31" s="77">
        <v>187278009</v>
      </c>
      <c r="W31" s="78">
        <v>26252646</v>
      </c>
      <c r="X31" s="78">
        <f t="shared" si="8"/>
        <v>213530655</v>
      </c>
      <c r="Y31" s="95">
        <f t="shared" si="9"/>
        <v>0.13879409129216433</v>
      </c>
      <c r="Z31" s="77">
        <f t="shared" si="10"/>
        <v>859048361</v>
      </c>
      <c r="AA31" s="78">
        <f t="shared" si="11"/>
        <v>53047709</v>
      </c>
      <c r="AB31" s="78">
        <f t="shared" si="12"/>
        <v>912096070</v>
      </c>
      <c r="AC31" s="95">
        <f t="shared" si="13"/>
        <v>0.592858881113835</v>
      </c>
      <c r="AD31" s="77">
        <v>204502783</v>
      </c>
      <c r="AE31" s="78">
        <v>21910093</v>
      </c>
      <c r="AF31" s="78">
        <f t="shared" si="14"/>
        <v>226412876</v>
      </c>
      <c r="AG31" s="78">
        <v>1410057143</v>
      </c>
      <c r="AH31" s="78">
        <v>1416053250</v>
      </c>
      <c r="AI31" s="79">
        <v>835355650</v>
      </c>
      <c r="AJ31" s="114">
        <f t="shared" si="15"/>
        <v>0.58991824636538204</v>
      </c>
      <c r="AK31" s="115">
        <f t="shared" si="16"/>
        <v>-5.6897033541502329E-2</v>
      </c>
    </row>
    <row r="32" spans="1:37" ht="13" x14ac:dyDescent="0.3">
      <c r="A32" s="55" t="s">
        <v>101</v>
      </c>
      <c r="B32" s="56" t="s">
        <v>221</v>
      </c>
      <c r="C32" s="57" t="s">
        <v>222</v>
      </c>
      <c r="D32" s="77">
        <v>1386503301</v>
      </c>
      <c r="E32" s="78">
        <v>171207399</v>
      </c>
      <c r="F32" s="79">
        <f t="shared" si="0"/>
        <v>1557710700</v>
      </c>
      <c r="G32" s="77">
        <v>1733033261</v>
      </c>
      <c r="H32" s="78">
        <v>202007399</v>
      </c>
      <c r="I32" s="79">
        <f t="shared" si="1"/>
        <v>1935040660</v>
      </c>
      <c r="J32" s="77">
        <v>345874616</v>
      </c>
      <c r="K32" s="78">
        <v>15748275</v>
      </c>
      <c r="L32" s="78">
        <f t="shared" si="2"/>
        <v>361622891</v>
      </c>
      <c r="M32" s="95">
        <f t="shared" si="3"/>
        <v>0.23215022596943066</v>
      </c>
      <c r="N32" s="77">
        <v>298316926</v>
      </c>
      <c r="O32" s="78">
        <v>42812745</v>
      </c>
      <c r="P32" s="78">
        <f t="shared" si="4"/>
        <v>341129671</v>
      </c>
      <c r="Q32" s="95">
        <f t="shared" si="5"/>
        <v>0.21899424007294807</v>
      </c>
      <c r="R32" s="77">
        <v>347227178</v>
      </c>
      <c r="S32" s="78">
        <v>39083445</v>
      </c>
      <c r="T32" s="78">
        <f t="shared" si="6"/>
        <v>386310623</v>
      </c>
      <c r="U32" s="95">
        <f t="shared" si="7"/>
        <v>0.19963953780692134</v>
      </c>
      <c r="V32" s="77">
        <v>250679694</v>
      </c>
      <c r="W32" s="78">
        <v>42619960</v>
      </c>
      <c r="X32" s="78">
        <f t="shared" si="8"/>
        <v>293299654</v>
      </c>
      <c r="Y32" s="95">
        <f t="shared" si="9"/>
        <v>0.15157286359037023</v>
      </c>
      <c r="Z32" s="77">
        <f t="shared" si="10"/>
        <v>1242098414</v>
      </c>
      <c r="AA32" s="78">
        <f t="shared" si="11"/>
        <v>140264425</v>
      </c>
      <c r="AB32" s="78">
        <f t="shared" si="12"/>
        <v>1382362839</v>
      </c>
      <c r="AC32" s="95">
        <f t="shared" si="13"/>
        <v>0.71438438869806486</v>
      </c>
      <c r="AD32" s="77">
        <v>173553448</v>
      </c>
      <c r="AE32" s="78">
        <v>50227024</v>
      </c>
      <c r="AF32" s="78">
        <f t="shared" si="14"/>
        <v>223780472</v>
      </c>
      <c r="AG32" s="78">
        <v>1237998565</v>
      </c>
      <c r="AH32" s="78">
        <v>1400194224</v>
      </c>
      <c r="AI32" s="79">
        <v>1100768587</v>
      </c>
      <c r="AJ32" s="114">
        <f t="shared" si="15"/>
        <v>0.78615421213164494</v>
      </c>
      <c r="AK32" s="115">
        <f t="shared" si="16"/>
        <v>0.31065794695437043</v>
      </c>
    </row>
    <row r="33" spans="1:37" ht="13" x14ac:dyDescent="0.3">
      <c r="A33" s="55" t="s">
        <v>101</v>
      </c>
      <c r="B33" s="56" t="s">
        <v>223</v>
      </c>
      <c r="C33" s="57" t="s">
        <v>224</v>
      </c>
      <c r="D33" s="77">
        <v>1931934938</v>
      </c>
      <c r="E33" s="78">
        <v>163206950</v>
      </c>
      <c r="F33" s="79">
        <f t="shared" si="0"/>
        <v>2095141888</v>
      </c>
      <c r="G33" s="77">
        <v>1917641758</v>
      </c>
      <c r="H33" s="78">
        <v>154903172</v>
      </c>
      <c r="I33" s="79">
        <f t="shared" si="1"/>
        <v>2072544930</v>
      </c>
      <c r="J33" s="77">
        <v>372970025</v>
      </c>
      <c r="K33" s="78">
        <v>16053132</v>
      </c>
      <c r="L33" s="78">
        <f t="shared" si="2"/>
        <v>389023157</v>
      </c>
      <c r="M33" s="95">
        <f t="shared" si="3"/>
        <v>0.18567866893795787</v>
      </c>
      <c r="N33" s="77">
        <v>512057560</v>
      </c>
      <c r="O33" s="78">
        <v>27932373</v>
      </c>
      <c r="P33" s="78">
        <f t="shared" si="4"/>
        <v>539989933</v>
      </c>
      <c r="Q33" s="95">
        <f t="shared" si="5"/>
        <v>0.25773430243212242</v>
      </c>
      <c r="R33" s="77">
        <v>497981578</v>
      </c>
      <c r="S33" s="78">
        <v>6768408</v>
      </c>
      <c r="T33" s="78">
        <f t="shared" si="6"/>
        <v>504749986</v>
      </c>
      <c r="U33" s="95">
        <f t="shared" si="7"/>
        <v>0.24354115497993087</v>
      </c>
      <c r="V33" s="77">
        <v>379642820</v>
      </c>
      <c r="W33" s="78">
        <v>43571414</v>
      </c>
      <c r="X33" s="78">
        <f t="shared" si="8"/>
        <v>423214234</v>
      </c>
      <c r="Y33" s="95">
        <f t="shared" si="9"/>
        <v>0.20420026985856465</v>
      </c>
      <c r="Z33" s="77">
        <f t="shared" si="10"/>
        <v>1762651983</v>
      </c>
      <c r="AA33" s="78">
        <f t="shared" si="11"/>
        <v>94325327</v>
      </c>
      <c r="AB33" s="78">
        <f t="shared" si="12"/>
        <v>1856977310</v>
      </c>
      <c r="AC33" s="95">
        <f t="shared" si="13"/>
        <v>0.89598892796982699</v>
      </c>
      <c r="AD33" s="77">
        <v>422237464</v>
      </c>
      <c r="AE33" s="78">
        <v>39167066</v>
      </c>
      <c r="AF33" s="78">
        <f t="shared" si="14"/>
        <v>461404530</v>
      </c>
      <c r="AG33" s="78">
        <v>2000898398</v>
      </c>
      <c r="AH33" s="78">
        <v>1907065265</v>
      </c>
      <c r="AI33" s="79">
        <v>1697060835</v>
      </c>
      <c r="AJ33" s="114">
        <f t="shared" si="15"/>
        <v>0.88988083740280388</v>
      </c>
      <c r="AK33" s="115">
        <f t="shared" si="16"/>
        <v>-8.2769659847076071E-2</v>
      </c>
    </row>
    <row r="34" spans="1:37" ht="13" x14ac:dyDescent="0.3">
      <c r="A34" s="55" t="s">
        <v>101</v>
      </c>
      <c r="B34" s="56" t="s">
        <v>225</v>
      </c>
      <c r="C34" s="57" t="s">
        <v>226</v>
      </c>
      <c r="D34" s="77">
        <v>341197713</v>
      </c>
      <c r="E34" s="78">
        <v>39243750</v>
      </c>
      <c r="F34" s="79">
        <f t="shared" si="0"/>
        <v>380441463</v>
      </c>
      <c r="G34" s="77">
        <v>463101817</v>
      </c>
      <c r="H34" s="78">
        <v>7382098</v>
      </c>
      <c r="I34" s="79">
        <f t="shared" si="1"/>
        <v>470483915</v>
      </c>
      <c r="J34" s="77">
        <v>33495323</v>
      </c>
      <c r="K34" s="78">
        <v>1290836</v>
      </c>
      <c r="L34" s="78">
        <f t="shared" si="2"/>
        <v>34786159</v>
      </c>
      <c r="M34" s="95">
        <f t="shared" si="3"/>
        <v>9.143629804619903E-2</v>
      </c>
      <c r="N34" s="77">
        <v>38494441</v>
      </c>
      <c r="O34" s="78">
        <v>0</v>
      </c>
      <c r="P34" s="78">
        <f t="shared" si="4"/>
        <v>38494441</v>
      </c>
      <c r="Q34" s="95">
        <f t="shared" si="5"/>
        <v>0.10118361099878327</v>
      </c>
      <c r="R34" s="77">
        <v>34065580</v>
      </c>
      <c r="S34" s="78">
        <v>2883376</v>
      </c>
      <c r="T34" s="78">
        <f t="shared" si="6"/>
        <v>36948956</v>
      </c>
      <c r="U34" s="95">
        <f t="shared" si="7"/>
        <v>7.8533940953114195E-2</v>
      </c>
      <c r="V34" s="77">
        <v>26895506</v>
      </c>
      <c r="W34" s="78">
        <v>1929814</v>
      </c>
      <c r="X34" s="78">
        <f t="shared" si="8"/>
        <v>28825320</v>
      </c>
      <c r="Y34" s="95">
        <f t="shared" si="9"/>
        <v>6.1267386792596301E-2</v>
      </c>
      <c r="Z34" s="77">
        <f t="shared" si="10"/>
        <v>132950850</v>
      </c>
      <c r="AA34" s="78">
        <f t="shared" si="11"/>
        <v>6104026</v>
      </c>
      <c r="AB34" s="78">
        <f t="shared" si="12"/>
        <v>139054876</v>
      </c>
      <c r="AC34" s="95">
        <f t="shared" si="13"/>
        <v>0.2955571307894766</v>
      </c>
      <c r="AD34" s="77">
        <v>45872383</v>
      </c>
      <c r="AE34" s="78">
        <v>1502203</v>
      </c>
      <c r="AF34" s="78">
        <f t="shared" si="14"/>
        <v>47374586</v>
      </c>
      <c r="AG34" s="78">
        <v>455427888</v>
      </c>
      <c r="AH34" s="78">
        <v>426414860</v>
      </c>
      <c r="AI34" s="79">
        <v>197610703</v>
      </c>
      <c r="AJ34" s="114">
        <f t="shared" si="15"/>
        <v>0.46342358472216472</v>
      </c>
      <c r="AK34" s="115">
        <f t="shared" si="16"/>
        <v>-0.39154465645356773</v>
      </c>
    </row>
    <row r="35" spans="1:37" ht="13" x14ac:dyDescent="0.3">
      <c r="A35" s="55" t="s">
        <v>116</v>
      </c>
      <c r="B35" s="56" t="s">
        <v>227</v>
      </c>
      <c r="C35" s="57" t="s">
        <v>228</v>
      </c>
      <c r="D35" s="77">
        <v>207764289</v>
      </c>
      <c r="E35" s="78">
        <v>4000000</v>
      </c>
      <c r="F35" s="79">
        <f t="shared" si="0"/>
        <v>211764289</v>
      </c>
      <c r="G35" s="77">
        <v>207493028</v>
      </c>
      <c r="H35" s="78">
        <v>31221549</v>
      </c>
      <c r="I35" s="79">
        <f t="shared" si="1"/>
        <v>238714577</v>
      </c>
      <c r="J35" s="77">
        <v>32211709</v>
      </c>
      <c r="K35" s="78">
        <v>9192</v>
      </c>
      <c r="L35" s="78">
        <f t="shared" si="2"/>
        <v>32220901</v>
      </c>
      <c r="M35" s="95">
        <f t="shared" si="3"/>
        <v>0.15215455425536834</v>
      </c>
      <c r="N35" s="77">
        <v>56758216</v>
      </c>
      <c r="O35" s="78">
        <v>6708218</v>
      </c>
      <c r="P35" s="78">
        <f t="shared" si="4"/>
        <v>63466434</v>
      </c>
      <c r="Q35" s="95">
        <f t="shared" si="5"/>
        <v>0.29970319499903969</v>
      </c>
      <c r="R35" s="77">
        <v>38551029</v>
      </c>
      <c r="S35" s="78">
        <v>2391828</v>
      </c>
      <c r="T35" s="78">
        <f t="shared" si="6"/>
        <v>40942857</v>
      </c>
      <c r="U35" s="95">
        <f t="shared" si="7"/>
        <v>0.17151385355071969</v>
      </c>
      <c r="V35" s="77">
        <v>42412501</v>
      </c>
      <c r="W35" s="78">
        <v>1468744</v>
      </c>
      <c r="X35" s="78">
        <f t="shared" si="8"/>
        <v>43881245</v>
      </c>
      <c r="Y35" s="95">
        <f t="shared" si="9"/>
        <v>0.18382306414408869</v>
      </c>
      <c r="Z35" s="77">
        <f t="shared" si="10"/>
        <v>169933455</v>
      </c>
      <c r="AA35" s="78">
        <f t="shared" si="11"/>
        <v>10577982</v>
      </c>
      <c r="AB35" s="78">
        <f t="shared" si="12"/>
        <v>180511437</v>
      </c>
      <c r="AC35" s="95">
        <f t="shared" si="13"/>
        <v>0.75618103958519467</v>
      </c>
      <c r="AD35" s="77">
        <v>54487416</v>
      </c>
      <c r="AE35" s="78">
        <v>1554131</v>
      </c>
      <c r="AF35" s="78">
        <f t="shared" si="14"/>
        <v>56041547</v>
      </c>
      <c r="AG35" s="78">
        <v>196701000</v>
      </c>
      <c r="AH35" s="78">
        <v>235916386</v>
      </c>
      <c r="AI35" s="79">
        <v>188206419</v>
      </c>
      <c r="AJ35" s="114">
        <f t="shared" si="15"/>
        <v>0.79776747258242586</v>
      </c>
      <c r="AK35" s="115">
        <f t="shared" si="16"/>
        <v>-0.21698726482336395</v>
      </c>
    </row>
    <row r="36" spans="1:37" ht="14" x14ac:dyDescent="0.3">
      <c r="A36" s="58" t="s">
        <v>0</v>
      </c>
      <c r="B36" s="59" t="s">
        <v>229</v>
      </c>
      <c r="C36" s="60" t="s">
        <v>0</v>
      </c>
      <c r="D36" s="80">
        <f>SUM(D31:D35)</f>
        <v>5254234622</v>
      </c>
      <c r="E36" s="81">
        <f>SUM(E31:E35)</f>
        <v>472679370</v>
      </c>
      <c r="F36" s="82">
        <f t="shared" si="0"/>
        <v>5726913992</v>
      </c>
      <c r="G36" s="80">
        <f>SUM(G31:G35)</f>
        <v>5773861424</v>
      </c>
      <c r="H36" s="81">
        <f>SUM(H31:H35)</f>
        <v>481393446</v>
      </c>
      <c r="I36" s="82">
        <f t="shared" si="1"/>
        <v>6255254870</v>
      </c>
      <c r="J36" s="80">
        <f>SUM(J31:J35)</f>
        <v>1136942613</v>
      </c>
      <c r="K36" s="81">
        <f>SUM(K31:K35)</f>
        <v>45313074</v>
      </c>
      <c r="L36" s="81">
        <f t="shared" si="2"/>
        <v>1182255687</v>
      </c>
      <c r="M36" s="96">
        <f t="shared" si="3"/>
        <v>0.20643852669195106</v>
      </c>
      <c r="N36" s="80">
        <f>SUM(N31:N35)</f>
        <v>1147099073</v>
      </c>
      <c r="O36" s="81">
        <f>SUM(O31:O35)</f>
        <v>88064711</v>
      </c>
      <c r="P36" s="81">
        <f t="shared" si="4"/>
        <v>1235163784</v>
      </c>
      <c r="Q36" s="96">
        <f t="shared" si="5"/>
        <v>0.21567702705600542</v>
      </c>
      <c r="R36" s="80">
        <f>SUM(R31:R35)</f>
        <v>995732847</v>
      </c>
      <c r="S36" s="81">
        <f>SUM(S31:S35)</f>
        <v>55099106</v>
      </c>
      <c r="T36" s="81">
        <f t="shared" si="6"/>
        <v>1050831953</v>
      </c>
      <c r="U36" s="96">
        <f t="shared" si="7"/>
        <v>0.16799186841127067</v>
      </c>
      <c r="V36" s="80">
        <f>SUM(V31:V35)</f>
        <v>886908530</v>
      </c>
      <c r="W36" s="81">
        <f>SUM(W31:W35)</f>
        <v>115842578</v>
      </c>
      <c r="X36" s="81">
        <f t="shared" si="8"/>
        <v>1002751108</v>
      </c>
      <c r="Y36" s="96">
        <f t="shared" si="9"/>
        <v>0.16030539583753203</v>
      </c>
      <c r="Z36" s="80">
        <f t="shared" si="10"/>
        <v>4166683063</v>
      </c>
      <c r="AA36" s="81">
        <f t="shared" si="11"/>
        <v>304319469</v>
      </c>
      <c r="AB36" s="81">
        <f t="shared" si="12"/>
        <v>4471002532</v>
      </c>
      <c r="AC36" s="96">
        <f t="shared" si="13"/>
        <v>0.71475945024123377</v>
      </c>
      <c r="AD36" s="80">
        <f>SUM(AD31:AD35)</f>
        <v>900653494</v>
      </c>
      <c r="AE36" s="81">
        <f>SUM(AE31:AE35)</f>
        <v>114360517</v>
      </c>
      <c r="AF36" s="81">
        <f t="shared" si="14"/>
        <v>1015014011</v>
      </c>
      <c r="AG36" s="81">
        <f>SUM(AG31:AG35)</f>
        <v>5301082994</v>
      </c>
      <c r="AH36" s="81">
        <f>SUM(AH31:AH35)</f>
        <v>5385643985</v>
      </c>
      <c r="AI36" s="82">
        <f>SUM(AI31:AI35)</f>
        <v>4019002194</v>
      </c>
      <c r="AJ36" s="116">
        <f t="shared" si="15"/>
        <v>0.74624356997856778</v>
      </c>
      <c r="AK36" s="117">
        <f t="shared" si="16"/>
        <v>-1.2081511060047845E-2</v>
      </c>
    </row>
    <row r="37" spans="1:37" ht="14" x14ac:dyDescent="0.3">
      <c r="A37" s="61" t="s">
        <v>0</v>
      </c>
      <c r="B37" s="62" t="s">
        <v>230</v>
      </c>
      <c r="C37" s="63" t="s">
        <v>0</v>
      </c>
      <c r="D37" s="83">
        <f>SUM(D9,D11:D14,D16:D21,D23:D29,D31:D35)</f>
        <v>30553933424</v>
      </c>
      <c r="E37" s="84">
        <f>SUM(E9,E11:E14,E16:E21,E23:E29,E31:E35)</f>
        <v>3370642697</v>
      </c>
      <c r="F37" s="85">
        <f t="shared" si="0"/>
        <v>33924576121</v>
      </c>
      <c r="G37" s="83">
        <f>SUM(G9,G11:G14,G16:G21,G23:G29,G31:G35)</f>
        <v>31732389223</v>
      </c>
      <c r="H37" s="84">
        <f>SUM(H9,H11:H14,H16:H21,H23:H29,H31:H35)</f>
        <v>3600398834</v>
      </c>
      <c r="I37" s="85">
        <f t="shared" si="1"/>
        <v>35332788057</v>
      </c>
      <c r="J37" s="83">
        <f>SUM(J9,J11:J14,J16:J21,J23:J29,J31:J35)</f>
        <v>9456096071</v>
      </c>
      <c r="K37" s="84">
        <f>SUM(K9,K11:K14,K16:K21,K23:K29,K31:K35)</f>
        <v>-1291251257</v>
      </c>
      <c r="L37" s="84">
        <f t="shared" si="2"/>
        <v>8164844814</v>
      </c>
      <c r="M37" s="97">
        <f t="shared" si="3"/>
        <v>0.24067639887019238</v>
      </c>
      <c r="N37" s="83">
        <f>SUM(N9,N11:N14,N16:N21,N23:N29,N31:N35)</f>
        <v>6489658328</v>
      </c>
      <c r="O37" s="84">
        <f>SUM(O9,O11:O14,O16:O21,O23:O29,O31:O35)</f>
        <v>701540410</v>
      </c>
      <c r="P37" s="84">
        <f t="shared" si="4"/>
        <v>7191198738</v>
      </c>
      <c r="Q37" s="97">
        <f t="shared" si="5"/>
        <v>0.21197608224641906</v>
      </c>
      <c r="R37" s="83">
        <f>SUM(R9,R11:R14,R16:R21,R23:R29,R31:R35)</f>
        <v>3301266403</v>
      </c>
      <c r="S37" s="84">
        <f>SUM(S9,S11:S14,S16:S21,S23:S29,S31:S35)</f>
        <v>517024702</v>
      </c>
      <c r="T37" s="84">
        <f t="shared" si="6"/>
        <v>3818291105</v>
      </c>
      <c r="U37" s="97">
        <f t="shared" si="7"/>
        <v>0.10806651031444812</v>
      </c>
      <c r="V37" s="83">
        <f>SUM(V9,V11:V14,V16:V21,V23:V29,V31:V35)</f>
        <v>7408475008</v>
      </c>
      <c r="W37" s="84">
        <f>SUM(W9,W11:W14,W16:W21,W23:W29,W31:W35)</f>
        <v>2423562332</v>
      </c>
      <c r="X37" s="84">
        <f t="shared" si="8"/>
        <v>9832037340</v>
      </c>
      <c r="Y37" s="97">
        <f t="shared" si="9"/>
        <v>0.2782695020879371</v>
      </c>
      <c r="Z37" s="83">
        <f t="shared" si="10"/>
        <v>26655495810</v>
      </c>
      <c r="AA37" s="84">
        <f t="shared" si="11"/>
        <v>2350876187</v>
      </c>
      <c r="AB37" s="84">
        <f t="shared" si="12"/>
        <v>29006371997</v>
      </c>
      <c r="AC37" s="97">
        <f t="shared" si="13"/>
        <v>0.82094772567072771</v>
      </c>
      <c r="AD37" s="83">
        <f>SUM(AD9,AD11:AD14,AD16:AD21,AD23:AD29,AD31:AD35)</f>
        <v>6870045560</v>
      </c>
      <c r="AE37" s="84">
        <f>SUM(AE9,AE11:AE14,AE16:AE21,AE23:AE29,AE31:AE35)</f>
        <v>677026730</v>
      </c>
      <c r="AF37" s="84">
        <f t="shared" si="14"/>
        <v>7547072290</v>
      </c>
      <c r="AG37" s="84">
        <f>SUM(AG9,AG11:AG14,AG16:AG21,AG23:AG29,AG31:AG35)</f>
        <v>29655100932</v>
      </c>
      <c r="AH37" s="84">
        <f>SUM(AH9,AH11:AH14,AH16:AH21,AH23:AH29,AH31:AH35)</f>
        <v>32055651786</v>
      </c>
      <c r="AI37" s="85">
        <f>SUM(AI9,AI11:AI14,AI16:AI21,AI23:AI29,AI31:AI35)</f>
        <v>27510400690</v>
      </c>
      <c r="AJ37" s="118">
        <f t="shared" si="15"/>
        <v>0.85820749718821521</v>
      </c>
      <c r="AK37" s="119">
        <f t="shared" si="16"/>
        <v>0.30276178128406395</v>
      </c>
    </row>
    <row r="38" spans="1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1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1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1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81"/>
  <sheetViews>
    <sheetView showGridLines="0" view="pageBreakPreview" topLeftCell="K14" zoomScale="60" zoomScaleNormal="100" workbookViewId="0">
      <selection activeCell="AC18" sqref="AC18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28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48</v>
      </c>
      <c r="C9" s="57" t="s">
        <v>49</v>
      </c>
      <c r="D9" s="77">
        <v>64847577641</v>
      </c>
      <c r="E9" s="78">
        <v>3197115099</v>
      </c>
      <c r="F9" s="79">
        <f>$D9       +$E9</f>
        <v>68044692740</v>
      </c>
      <c r="G9" s="77">
        <v>65497411296</v>
      </c>
      <c r="H9" s="78">
        <v>3355376752</v>
      </c>
      <c r="I9" s="79">
        <f>$G9       +$H9</f>
        <v>68852788048</v>
      </c>
      <c r="J9" s="77">
        <v>10430469606</v>
      </c>
      <c r="K9" s="78">
        <v>137679154</v>
      </c>
      <c r="L9" s="78">
        <f>$J9       +$K9</f>
        <v>10568148760</v>
      </c>
      <c r="M9" s="95">
        <f>IF(($F9       =0),0,($L9       /$F9       ))</f>
        <v>0.15531187421745127</v>
      </c>
      <c r="N9" s="77">
        <v>15097615750</v>
      </c>
      <c r="O9" s="78">
        <v>1217581037</v>
      </c>
      <c r="P9" s="78">
        <f>$N9       +$O9</f>
        <v>16315196787</v>
      </c>
      <c r="Q9" s="95">
        <f>IF(($F9       =0),0,($P9       /$F9       ))</f>
        <v>0.23977177543207759</v>
      </c>
      <c r="R9" s="77">
        <v>16033899411</v>
      </c>
      <c r="S9" s="78">
        <v>291204805</v>
      </c>
      <c r="T9" s="78">
        <f>$R9       +$S9</f>
        <v>16325104216</v>
      </c>
      <c r="U9" s="95">
        <f>IF(($I9       =0),0,($T9       /$I9       ))</f>
        <v>0.23710157103034266</v>
      </c>
      <c r="V9" s="77">
        <v>17476315953</v>
      </c>
      <c r="W9" s="78">
        <v>830526541</v>
      </c>
      <c r="X9" s="78">
        <f>$V9       +$W9</f>
        <v>18306842494</v>
      </c>
      <c r="Y9" s="95">
        <f>IF(($I9       =0),0,($X9       /$I9       ))</f>
        <v>0.26588382276165168</v>
      </c>
      <c r="Z9" s="77">
        <f>$J9       +$N9       +$R9       +$V9</f>
        <v>59038300720</v>
      </c>
      <c r="AA9" s="78">
        <f>$K9       +$O9       +$S9       +$W9</f>
        <v>2476991537</v>
      </c>
      <c r="AB9" s="78">
        <f>$Z9       +$AA9</f>
        <v>61515292257</v>
      </c>
      <c r="AC9" s="95">
        <f>IF(($I9       =0),0,($AB9       /$I9       ))</f>
        <v>0.89343211801554434</v>
      </c>
      <c r="AD9" s="77">
        <v>12809289210</v>
      </c>
      <c r="AE9" s="78">
        <v>124737680</v>
      </c>
      <c r="AF9" s="78">
        <f>$AD9       +$AE9</f>
        <v>12934026890</v>
      </c>
      <c r="AG9" s="78">
        <v>62983689857</v>
      </c>
      <c r="AH9" s="78">
        <v>62462201676</v>
      </c>
      <c r="AI9" s="79">
        <v>55042328871</v>
      </c>
      <c r="AJ9" s="114">
        <f>IF(($AH9       =0),0,($AI9       /$AH9       ))</f>
        <v>0.88121019423093827</v>
      </c>
      <c r="AK9" s="115">
        <f>IF(($AF9       =0),0,(($X9       /$AF9       )-1))</f>
        <v>0.41540161078171378</v>
      </c>
    </row>
    <row r="10" spans="1:37" ht="13" x14ac:dyDescent="0.3">
      <c r="A10" s="55" t="s">
        <v>99</v>
      </c>
      <c r="B10" s="56" t="s">
        <v>52</v>
      </c>
      <c r="C10" s="57" t="s">
        <v>53</v>
      </c>
      <c r="D10" s="77">
        <v>80714496132</v>
      </c>
      <c r="E10" s="78">
        <v>8700420163</v>
      </c>
      <c r="F10" s="79">
        <f t="shared" ref="F10:F23" si="0">$D10      +$E10</f>
        <v>89414916295</v>
      </c>
      <c r="G10" s="77">
        <v>81696484455</v>
      </c>
      <c r="H10" s="78">
        <v>8424388186</v>
      </c>
      <c r="I10" s="79">
        <f t="shared" ref="I10:I23" si="1">$G10      +$H10</f>
        <v>90120872641</v>
      </c>
      <c r="J10" s="77">
        <v>25266406542</v>
      </c>
      <c r="K10" s="78">
        <v>712504000</v>
      </c>
      <c r="L10" s="78">
        <f t="shared" ref="L10:L23" si="2">$J10      +$K10</f>
        <v>25978910542</v>
      </c>
      <c r="M10" s="95">
        <f t="shared" ref="M10:M23" si="3">IF(($F10      =0),0,($L10      /$F10      ))</f>
        <v>0.29054336366305716</v>
      </c>
      <c r="N10" s="77">
        <v>22557825271</v>
      </c>
      <c r="O10" s="78">
        <v>1508931000</v>
      </c>
      <c r="P10" s="78">
        <f t="shared" ref="P10:P23" si="4">$N10      +$O10</f>
        <v>24066756271</v>
      </c>
      <c r="Q10" s="95">
        <f t="shared" ref="Q10:Q23" si="5">IF(($F10      =0),0,($P10      /$F10      ))</f>
        <v>0.26915818152307314</v>
      </c>
      <c r="R10" s="77">
        <v>22880746136</v>
      </c>
      <c r="S10" s="78">
        <v>1196434000</v>
      </c>
      <c r="T10" s="78">
        <f t="shared" ref="T10:T23" si="6">$R10      +$S10</f>
        <v>24077180136</v>
      </c>
      <c r="U10" s="95">
        <f t="shared" ref="U10:U23" si="7">IF(($I10      =0),0,($T10      /$I10      ))</f>
        <v>0.26716541274419725</v>
      </c>
      <c r="V10" s="77">
        <v>24058973547</v>
      </c>
      <c r="W10" s="78">
        <v>2685018000</v>
      </c>
      <c r="X10" s="78">
        <f t="shared" ref="X10:X23" si="8">$V10      +$W10</f>
        <v>26743991547</v>
      </c>
      <c r="Y10" s="95">
        <f t="shared" ref="Y10:Y23" si="9">IF(($I10      =0),0,($X10      /$I10      ))</f>
        <v>0.29675690839718932</v>
      </c>
      <c r="Z10" s="77">
        <f t="shared" ref="Z10:Z23" si="10">$J10      +$N10      +$R10      +$V10</f>
        <v>94763951496</v>
      </c>
      <c r="AA10" s="78">
        <f t="shared" ref="AA10:AA23" si="11">$K10      +$O10      +$S10      +$W10</f>
        <v>6102887000</v>
      </c>
      <c r="AB10" s="78">
        <f t="shared" ref="AB10:AB23" si="12">$Z10      +$AA10</f>
        <v>100866838496</v>
      </c>
      <c r="AC10" s="95">
        <f t="shared" ref="AC10:AC23" si="13">IF(($I10      =0),0,($AB10      /$I10      ))</f>
        <v>1.1192394784924795</v>
      </c>
      <c r="AD10" s="77">
        <v>21448795751</v>
      </c>
      <c r="AE10" s="78">
        <v>4710411467</v>
      </c>
      <c r="AF10" s="78">
        <f t="shared" ref="AF10:AF23" si="14">$AD10      +$AE10</f>
        <v>26159207218</v>
      </c>
      <c r="AG10" s="78">
        <v>83124741895</v>
      </c>
      <c r="AH10" s="78">
        <v>82925034600</v>
      </c>
      <c r="AI10" s="79">
        <v>93191572380</v>
      </c>
      <c r="AJ10" s="114">
        <f t="shared" ref="AJ10:AJ23" si="15">IF(($AH10      =0),0,($AI10      /$AH10      ))</f>
        <v>1.1238050466849006</v>
      </c>
      <c r="AK10" s="115">
        <f t="shared" ref="AK10:AK23" si="16">IF(($AF10      =0),0,(($X10      /$AF10      )-1))</f>
        <v>2.235481848232812E-2</v>
      </c>
    </row>
    <row r="11" spans="1:37" ht="13" x14ac:dyDescent="0.3">
      <c r="A11" s="55" t="s">
        <v>99</v>
      </c>
      <c r="B11" s="56" t="s">
        <v>58</v>
      </c>
      <c r="C11" s="57" t="s">
        <v>59</v>
      </c>
      <c r="D11" s="77">
        <v>52057408967</v>
      </c>
      <c r="E11" s="78">
        <v>2459328252</v>
      </c>
      <c r="F11" s="79">
        <f t="shared" si="0"/>
        <v>54516737219</v>
      </c>
      <c r="G11" s="77">
        <v>52453463928</v>
      </c>
      <c r="H11" s="78">
        <v>2768835586</v>
      </c>
      <c r="I11" s="79">
        <f t="shared" si="1"/>
        <v>55222299514</v>
      </c>
      <c r="J11" s="77">
        <v>11859089391</v>
      </c>
      <c r="K11" s="78">
        <v>443827692</v>
      </c>
      <c r="L11" s="78">
        <f t="shared" si="2"/>
        <v>12302917083</v>
      </c>
      <c r="M11" s="95">
        <f t="shared" si="3"/>
        <v>0.22567229277823006</v>
      </c>
      <c r="N11" s="77">
        <v>11461689856</v>
      </c>
      <c r="O11" s="78">
        <v>682066901</v>
      </c>
      <c r="P11" s="78">
        <f t="shared" si="4"/>
        <v>12143756757</v>
      </c>
      <c r="Q11" s="95">
        <f t="shared" si="5"/>
        <v>0.22275281640970429</v>
      </c>
      <c r="R11" s="77">
        <v>13220669122</v>
      </c>
      <c r="S11" s="78">
        <v>309798001</v>
      </c>
      <c r="T11" s="78">
        <f t="shared" si="6"/>
        <v>13530467123</v>
      </c>
      <c r="U11" s="95">
        <f t="shared" si="7"/>
        <v>0.24501817639031395</v>
      </c>
      <c r="V11" s="77">
        <v>14193523029</v>
      </c>
      <c r="W11" s="78">
        <v>834262489</v>
      </c>
      <c r="X11" s="78">
        <f t="shared" si="8"/>
        <v>15027785518</v>
      </c>
      <c r="Y11" s="95">
        <f t="shared" si="9"/>
        <v>0.27213255605536935</v>
      </c>
      <c r="Z11" s="77">
        <f t="shared" si="10"/>
        <v>50734971398</v>
      </c>
      <c r="AA11" s="78">
        <f t="shared" si="11"/>
        <v>2269955083</v>
      </c>
      <c r="AB11" s="78">
        <f t="shared" si="12"/>
        <v>53004926481</v>
      </c>
      <c r="AC11" s="95">
        <f t="shared" si="13"/>
        <v>0.95984641978847962</v>
      </c>
      <c r="AD11" s="77">
        <v>12626063827</v>
      </c>
      <c r="AE11" s="78">
        <v>-66997036975</v>
      </c>
      <c r="AF11" s="78">
        <f t="shared" si="14"/>
        <v>-54370973148</v>
      </c>
      <c r="AG11" s="78">
        <v>50596841855</v>
      </c>
      <c r="AH11" s="78">
        <v>51234632394</v>
      </c>
      <c r="AI11" s="79">
        <v>49515174297</v>
      </c>
      <c r="AJ11" s="114">
        <f t="shared" si="15"/>
        <v>0.96643953480963474</v>
      </c>
      <c r="AK11" s="115">
        <f t="shared" si="16"/>
        <v>-1.2763935358871314</v>
      </c>
    </row>
    <row r="12" spans="1:37" ht="14" x14ac:dyDescent="0.3">
      <c r="A12" s="58" t="s">
        <v>0</v>
      </c>
      <c r="B12" s="59" t="s">
        <v>100</v>
      </c>
      <c r="C12" s="60" t="s">
        <v>0</v>
      </c>
      <c r="D12" s="80">
        <f>SUM(D9:D11)</f>
        <v>197619482740</v>
      </c>
      <c r="E12" s="81">
        <f>SUM(E9:E11)</f>
        <v>14356863514</v>
      </c>
      <c r="F12" s="82">
        <f t="shared" si="0"/>
        <v>211976346254</v>
      </c>
      <c r="G12" s="80">
        <f>SUM(G9:G11)</f>
        <v>199647359679</v>
      </c>
      <c r="H12" s="81">
        <f>SUM(H9:H11)</f>
        <v>14548600524</v>
      </c>
      <c r="I12" s="82">
        <f t="shared" si="1"/>
        <v>214195960203</v>
      </c>
      <c r="J12" s="80">
        <f>SUM(J9:J11)</f>
        <v>47555965539</v>
      </c>
      <c r="K12" s="81">
        <f>SUM(K9:K11)</f>
        <v>1294010846</v>
      </c>
      <c r="L12" s="81">
        <f t="shared" si="2"/>
        <v>48849976385</v>
      </c>
      <c r="M12" s="96">
        <f t="shared" si="3"/>
        <v>0.23045012921614219</v>
      </c>
      <c r="N12" s="80">
        <f>SUM(N9:N11)</f>
        <v>49117130877</v>
      </c>
      <c r="O12" s="81">
        <f>SUM(O9:O11)</f>
        <v>3408578938</v>
      </c>
      <c r="P12" s="81">
        <f t="shared" si="4"/>
        <v>52525709815</v>
      </c>
      <c r="Q12" s="96">
        <f t="shared" si="5"/>
        <v>0.24779042918336383</v>
      </c>
      <c r="R12" s="80">
        <f>SUM(R9:R11)</f>
        <v>52135314669</v>
      </c>
      <c r="S12" s="81">
        <f>SUM(S9:S11)</f>
        <v>1797436806</v>
      </c>
      <c r="T12" s="81">
        <f t="shared" si="6"/>
        <v>53932751475</v>
      </c>
      <c r="U12" s="96">
        <f t="shared" si="7"/>
        <v>0.25179163707796492</v>
      </c>
      <c r="V12" s="80">
        <f>SUM(V9:V11)</f>
        <v>55728812529</v>
      </c>
      <c r="W12" s="81">
        <f>SUM(W9:W11)</f>
        <v>4349807030</v>
      </c>
      <c r="X12" s="81">
        <f t="shared" si="8"/>
        <v>60078619559</v>
      </c>
      <c r="Y12" s="96">
        <f t="shared" si="9"/>
        <v>0.28048437282412642</v>
      </c>
      <c r="Z12" s="80">
        <f t="shared" si="10"/>
        <v>204537223614</v>
      </c>
      <c r="AA12" s="81">
        <f t="shared" si="11"/>
        <v>10849833620</v>
      </c>
      <c r="AB12" s="81">
        <f t="shared" si="12"/>
        <v>215387057234</v>
      </c>
      <c r="AC12" s="96">
        <f t="shared" si="13"/>
        <v>1.0055607819581245</v>
      </c>
      <c r="AD12" s="80">
        <f>SUM(AD9:AD11)</f>
        <v>46884148788</v>
      </c>
      <c r="AE12" s="81">
        <f>SUM(AE9:AE11)</f>
        <v>-62161887828</v>
      </c>
      <c r="AF12" s="81">
        <f t="shared" si="14"/>
        <v>-15277739040</v>
      </c>
      <c r="AG12" s="81">
        <f>SUM(AG9:AG11)</f>
        <v>196705273607</v>
      </c>
      <c r="AH12" s="81">
        <f>SUM(AH9:AH11)</f>
        <v>196621868670</v>
      </c>
      <c r="AI12" s="82">
        <f>SUM(AI9:AI11)</f>
        <v>197749075548</v>
      </c>
      <c r="AJ12" s="116">
        <f t="shared" si="15"/>
        <v>1.0057328662657146</v>
      </c>
      <c r="AK12" s="117">
        <f t="shared" si="16"/>
        <v>-4.9324287056941376</v>
      </c>
    </row>
    <row r="13" spans="1:37" ht="13" x14ac:dyDescent="0.3">
      <c r="A13" s="55" t="s">
        <v>101</v>
      </c>
      <c r="B13" s="56" t="s">
        <v>63</v>
      </c>
      <c r="C13" s="57" t="s">
        <v>64</v>
      </c>
      <c r="D13" s="77">
        <v>9114055235</v>
      </c>
      <c r="E13" s="78">
        <v>379715545</v>
      </c>
      <c r="F13" s="79">
        <f t="shared" si="0"/>
        <v>9493770780</v>
      </c>
      <c r="G13" s="77">
        <v>9052415346</v>
      </c>
      <c r="H13" s="78">
        <v>459166452</v>
      </c>
      <c r="I13" s="79">
        <f t="shared" si="1"/>
        <v>9511581798</v>
      </c>
      <c r="J13" s="77">
        <v>2166353845</v>
      </c>
      <c r="K13" s="78">
        <v>37843949</v>
      </c>
      <c r="L13" s="78">
        <f t="shared" si="2"/>
        <v>2204197794</v>
      </c>
      <c r="M13" s="95">
        <f t="shared" si="3"/>
        <v>0.23217305800593596</v>
      </c>
      <c r="N13" s="77">
        <v>1463764164</v>
      </c>
      <c r="O13" s="78">
        <v>69254576</v>
      </c>
      <c r="P13" s="78">
        <f t="shared" si="4"/>
        <v>1533018740</v>
      </c>
      <c r="Q13" s="95">
        <f t="shared" si="5"/>
        <v>0.1614762748674663</v>
      </c>
      <c r="R13" s="77">
        <v>2101498651</v>
      </c>
      <c r="S13" s="78">
        <v>71948934</v>
      </c>
      <c r="T13" s="78">
        <f t="shared" si="6"/>
        <v>2173447585</v>
      </c>
      <c r="U13" s="95">
        <f t="shared" si="7"/>
        <v>0.22850537704012711</v>
      </c>
      <c r="V13" s="77">
        <v>2162419175</v>
      </c>
      <c r="W13" s="78">
        <v>112525119</v>
      </c>
      <c r="X13" s="78">
        <f t="shared" si="8"/>
        <v>2274944294</v>
      </c>
      <c r="Y13" s="95">
        <f t="shared" si="9"/>
        <v>0.23917623191532164</v>
      </c>
      <c r="Z13" s="77">
        <f t="shared" si="10"/>
        <v>7894035835</v>
      </c>
      <c r="AA13" s="78">
        <f t="shared" si="11"/>
        <v>291572578</v>
      </c>
      <c r="AB13" s="78">
        <f t="shared" si="12"/>
        <v>8185608413</v>
      </c>
      <c r="AC13" s="95">
        <f t="shared" si="13"/>
        <v>0.86059380940415064</v>
      </c>
      <c r="AD13" s="77">
        <v>2953722684</v>
      </c>
      <c r="AE13" s="78">
        <v>84395990</v>
      </c>
      <c r="AF13" s="78">
        <f t="shared" si="14"/>
        <v>3038118674</v>
      </c>
      <c r="AG13" s="78">
        <v>8652753220</v>
      </c>
      <c r="AH13" s="78">
        <v>8265610852</v>
      </c>
      <c r="AI13" s="79">
        <v>9837212453</v>
      </c>
      <c r="AJ13" s="114">
        <f t="shared" si="15"/>
        <v>1.1901373811494798</v>
      </c>
      <c r="AK13" s="115">
        <f t="shared" si="16"/>
        <v>-0.25119966067526955</v>
      </c>
    </row>
    <row r="14" spans="1:37" ht="13" x14ac:dyDescent="0.3">
      <c r="A14" s="55" t="s">
        <v>101</v>
      </c>
      <c r="B14" s="56" t="s">
        <v>231</v>
      </c>
      <c r="C14" s="57" t="s">
        <v>232</v>
      </c>
      <c r="D14" s="77">
        <v>2110702839</v>
      </c>
      <c r="E14" s="78">
        <v>235715132</v>
      </c>
      <c r="F14" s="79">
        <f t="shared" si="0"/>
        <v>2346417971</v>
      </c>
      <c r="G14" s="77">
        <v>2090788665</v>
      </c>
      <c r="H14" s="78">
        <v>252606530</v>
      </c>
      <c r="I14" s="79">
        <f t="shared" si="1"/>
        <v>2343395195</v>
      </c>
      <c r="J14" s="77">
        <v>443685047</v>
      </c>
      <c r="K14" s="78">
        <v>25412278</v>
      </c>
      <c r="L14" s="78">
        <f t="shared" si="2"/>
        <v>469097325</v>
      </c>
      <c r="M14" s="95">
        <f t="shared" si="3"/>
        <v>0.1999206155074236</v>
      </c>
      <c r="N14" s="77">
        <v>489491034</v>
      </c>
      <c r="O14" s="78">
        <v>76493199</v>
      </c>
      <c r="P14" s="78">
        <f t="shared" si="4"/>
        <v>565984233</v>
      </c>
      <c r="Q14" s="95">
        <f t="shared" si="5"/>
        <v>0.24121202615865919</v>
      </c>
      <c r="R14" s="77">
        <v>388283112</v>
      </c>
      <c r="S14" s="78">
        <v>43280863</v>
      </c>
      <c r="T14" s="78">
        <f t="shared" si="6"/>
        <v>431563975</v>
      </c>
      <c r="U14" s="95">
        <f t="shared" si="7"/>
        <v>0.18416184172469466</v>
      </c>
      <c r="V14" s="77">
        <v>577653900</v>
      </c>
      <c r="W14" s="78">
        <v>87775133</v>
      </c>
      <c r="X14" s="78">
        <f t="shared" si="8"/>
        <v>665429033</v>
      </c>
      <c r="Y14" s="95">
        <f t="shared" si="9"/>
        <v>0.28395937416778733</v>
      </c>
      <c r="Z14" s="77">
        <f t="shared" si="10"/>
        <v>1899113093</v>
      </c>
      <c r="AA14" s="78">
        <f t="shared" si="11"/>
        <v>232961473</v>
      </c>
      <c r="AB14" s="78">
        <f t="shared" si="12"/>
        <v>2132074566</v>
      </c>
      <c r="AC14" s="95">
        <f t="shared" si="13"/>
        <v>0.90982288030167269</v>
      </c>
      <c r="AD14" s="77">
        <v>546718577</v>
      </c>
      <c r="AE14" s="78">
        <v>94193603</v>
      </c>
      <c r="AF14" s="78">
        <f t="shared" si="14"/>
        <v>640912180</v>
      </c>
      <c r="AG14" s="78">
        <v>2139638042</v>
      </c>
      <c r="AH14" s="78">
        <v>2160682745</v>
      </c>
      <c r="AI14" s="79">
        <v>2001647820</v>
      </c>
      <c r="AJ14" s="114">
        <f t="shared" si="15"/>
        <v>0.92639598508016963</v>
      </c>
      <c r="AK14" s="115">
        <f t="shared" si="16"/>
        <v>3.8253061441272607E-2</v>
      </c>
    </row>
    <row r="15" spans="1:37" ht="13" x14ac:dyDescent="0.3">
      <c r="A15" s="55" t="s">
        <v>101</v>
      </c>
      <c r="B15" s="56" t="s">
        <v>233</v>
      </c>
      <c r="C15" s="57" t="s">
        <v>234</v>
      </c>
      <c r="D15" s="77">
        <v>1410964923</v>
      </c>
      <c r="E15" s="78">
        <v>104387800</v>
      </c>
      <c r="F15" s="79">
        <f t="shared" si="0"/>
        <v>1515352723</v>
      </c>
      <c r="G15" s="77">
        <v>1671547613</v>
      </c>
      <c r="H15" s="78">
        <v>115313520</v>
      </c>
      <c r="I15" s="79">
        <f t="shared" si="1"/>
        <v>1786861133</v>
      </c>
      <c r="J15" s="77">
        <v>359120540</v>
      </c>
      <c r="K15" s="78">
        <v>16833231</v>
      </c>
      <c r="L15" s="78">
        <f t="shared" si="2"/>
        <v>375953771</v>
      </c>
      <c r="M15" s="95">
        <f t="shared" si="3"/>
        <v>0.24809654233880965</v>
      </c>
      <c r="N15" s="77">
        <v>472989910</v>
      </c>
      <c r="O15" s="78">
        <v>29022590</v>
      </c>
      <c r="P15" s="78">
        <f t="shared" si="4"/>
        <v>502012500</v>
      </c>
      <c r="Q15" s="95">
        <f t="shared" si="5"/>
        <v>0.33128425638497366</v>
      </c>
      <c r="R15" s="77">
        <v>346236298</v>
      </c>
      <c r="S15" s="78">
        <v>5825602</v>
      </c>
      <c r="T15" s="78">
        <f t="shared" si="6"/>
        <v>352061900</v>
      </c>
      <c r="U15" s="95">
        <f t="shared" si="7"/>
        <v>0.19702812574411735</v>
      </c>
      <c r="V15" s="77">
        <v>452111113</v>
      </c>
      <c r="W15" s="78">
        <v>26329812</v>
      </c>
      <c r="X15" s="78">
        <f t="shared" si="8"/>
        <v>478440925</v>
      </c>
      <c r="Y15" s="95">
        <f t="shared" si="9"/>
        <v>0.26775495653472248</v>
      </c>
      <c r="Z15" s="77">
        <f t="shared" si="10"/>
        <v>1630457861</v>
      </c>
      <c r="AA15" s="78">
        <f t="shared" si="11"/>
        <v>78011235</v>
      </c>
      <c r="AB15" s="78">
        <f t="shared" si="12"/>
        <v>1708469096</v>
      </c>
      <c r="AC15" s="95">
        <f t="shared" si="13"/>
        <v>0.95612863498329836</v>
      </c>
      <c r="AD15" s="77">
        <v>597699492</v>
      </c>
      <c r="AE15" s="78">
        <v>14123618</v>
      </c>
      <c r="AF15" s="78">
        <f t="shared" si="14"/>
        <v>611823110</v>
      </c>
      <c r="AG15" s="78">
        <v>1495843313</v>
      </c>
      <c r="AH15" s="78">
        <v>1579056332</v>
      </c>
      <c r="AI15" s="79">
        <v>1448784339</v>
      </c>
      <c r="AJ15" s="114">
        <f t="shared" si="15"/>
        <v>0.91750009777358599</v>
      </c>
      <c r="AK15" s="115">
        <f t="shared" si="16"/>
        <v>-0.21800775881120282</v>
      </c>
    </row>
    <row r="16" spans="1:37" ht="13" x14ac:dyDescent="0.3">
      <c r="A16" s="55" t="s">
        <v>116</v>
      </c>
      <c r="B16" s="56" t="s">
        <v>235</v>
      </c>
      <c r="C16" s="57" t="s">
        <v>236</v>
      </c>
      <c r="D16" s="77">
        <v>445107882</v>
      </c>
      <c r="E16" s="78">
        <v>8145738</v>
      </c>
      <c r="F16" s="79">
        <f t="shared" si="0"/>
        <v>453253620</v>
      </c>
      <c r="G16" s="77">
        <v>445010680</v>
      </c>
      <c r="H16" s="78">
        <v>4924488</v>
      </c>
      <c r="I16" s="79">
        <f t="shared" si="1"/>
        <v>449935168</v>
      </c>
      <c r="J16" s="77">
        <v>104635127</v>
      </c>
      <c r="K16" s="78">
        <v>383000</v>
      </c>
      <c r="L16" s="78">
        <f t="shared" si="2"/>
        <v>105018127</v>
      </c>
      <c r="M16" s="95">
        <f t="shared" si="3"/>
        <v>0.23169837452153166</v>
      </c>
      <c r="N16" s="77">
        <v>111668674</v>
      </c>
      <c r="O16" s="78">
        <v>1462002</v>
      </c>
      <c r="P16" s="78">
        <f t="shared" si="4"/>
        <v>113130676</v>
      </c>
      <c r="Q16" s="95">
        <f t="shared" si="5"/>
        <v>0.24959685043442123</v>
      </c>
      <c r="R16" s="77">
        <v>112053716</v>
      </c>
      <c r="S16" s="78">
        <v>536125</v>
      </c>
      <c r="T16" s="78">
        <f t="shared" si="6"/>
        <v>112589841</v>
      </c>
      <c r="U16" s="95">
        <f t="shared" si="7"/>
        <v>0.25023569840177506</v>
      </c>
      <c r="V16" s="77">
        <v>99924264</v>
      </c>
      <c r="W16" s="78">
        <v>19975</v>
      </c>
      <c r="X16" s="78">
        <f t="shared" si="8"/>
        <v>99944239</v>
      </c>
      <c r="Y16" s="95">
        <f t="shared" si="9"/>
        <v>0.22213031144967091</v>
      </c>
      <c r="Z16" s="77">
        <f t="shared" si="10"/>
        <v>428281781</v>
      </c>
      <c r="AA16" s="78">
        <f t="shared" si="11"/>
        <v>2401102</v>
      </c>
      <c r="AB16" s="78">
        <f t="shared" si="12"/>
        <v>430682883</v>
      </c>
      <c r="AC16" s="95">
        <f t="shared" si="13"/>
        <v>0.95721097978275838</v>
      </c>
      <c r="AD16" s="77">
        <v>115177857</v>
      </c>
      <c r="AE16" s="78">
        <v>-2551957</v>
      </c>
      <c r="AF16" s="78">
        <f t="shared" si="14"/>
        <v>112625900</v>
      </c>
      <c r="AG16" s="78">
        <v>444207735</v>
      </c>
      <c r="AH16" s="78">
        <v>437005159</v>
      </c>
      <c r="AI16" s="79">
        <v>424316156</v>
      </c>
      <c r="AJ16" s="114">
        <f t="shared" si="15"/>
        <v>0.97096372265023989</v>
      </c>
      <c r="AK16" s="115">
        <f t="shared" si="16"/>
        <v>-0.11259986379687092</v>
      </c>
    </row>
    <row r="17" spans="1:37" ht="14" x14ac:dyDescent="0.3">
      <c r="A17" s="58" t="s">
        <v>0</v>
      </c>
      <c r="B17" s="59" t="s">
        <v>237</v>
      </c>
      <c r="C17" s="60" t="s">
        <v>0</v>
      </c>
      <c r="D17" s="80">
        <f>SUM(D13:D16)</f>
        <v>13080830879</v>
      </c>
      <c r="E17" s="81">
        <f>SUM(E13:E16)</f>
        <v>727964215</v>
      </c>
      <c r="F17" s="82">
        <f t="shared" si="0"/>
        <v>13808795094</v>
      </c>
      <c r="G17" s="80">
        <f>SUM(G13:G16)</f>
        <v>13259762304</v>
      </c>
      <c r="H17" s="81">
        <f>SUM(H13:H16)</f>
        <v>832010990</v>
      </c>
      <c r="I17" s="82">
        <f t="shared" si="1"/>
        <v>14091773294</v>
      </c>
      <c r="J17" s="80">
        <f>SUM(J13:J16)</f>
        <v>3073794559</v>
      </c>
      <c r="K17" s="81">
        <f>SUM(K13:K16)</f>
        <v>80472458</v>
      </c>
      <c r="L17" s="81">
        <f t="shared" si="2"/>
        <v>3154267017</v>
      </c>
      <c r="M17" s="96">
        <f t="shared" si="3"/>
        <v>0.22842449290673789</v>
      </c>
      <c r="N17" s="80">
        <f>SUM(N13:N16)</f>
        <v>2537913782</v>
      </c>
      <c r="O17" s="81">
        <f>SUM(O13:O16)</f>
        <v>176232367</v>
      </c>
      <c r="P17" s="81">
        <f t="shared" si="4"/>
        <v>2714146149</v>
      </c>
      <c r="Q17" s="96">
        <f t="shared" si="5"/>
        <v>0.19655198954898764</v>
      </c>
      <c r="R17" s="80">
        <f>SUM(R13:R16)</f>
        <v>2948071777</v>
      </c>
      <c r="S17" s="81">
        <f>SUM(S13:S16)</f>
        <v>121591524</v>
      </c>
      <c r="T17" s="81">
        <f t="shared" si="6"/>
        <v>3069663301</v>
      </c>
      <c r="U17" s="96">
        <f t="shared" si="7"/>
        <v>0.21783371311451641</v>
      </c>
      <c r="V17" s="80">
        <f>SUM(V13:V16)</f>
        <v>3292108452</v>
      </c>
      <c r="W17" s="81">
        <f>SUM(W13:W16)</f>
        <v>226650039</v>
      </c>
      <c r="X17" s="81">
        <f t="shared" si="8"/>
        <v>3518758491</v>
      </c>
      <c r="Y17" s="96">
        <f t="shared" si="9"/>
        <v>0.24970303010042166</v>
      </c>
      <c r="Z17" s="80">
        <f t="shared" si="10"/>
        <v>11851888570</v>
      </c>
      <c r="AA17" s="81">
        <f t="shared" si="11"/>
        <v>604946388</v>
      </c>
      <c r="AB17" s="81">
        <f t="shared" si="12"/>
        <v>12456834958</v>
      </c>
      <c r="AC17" s="96">
        <f t="shared" si="13"/>
        <v>0.8839792337067951</v>
      </c>
      <c r="AD17" s="80">
        <f>SUM(AD13:AD16)</f>
        <v>4213318610</v>
      </c>
      <c r="AE17" s="81">
        <f>SUM(AE13:AE16)</f>
        <v>190161254</v>
      </c>
      <c r="AF17" s="81">
        <f t="shared" si="14"/>
        <v>4403479864</v>
      </c>
      <c r="AG17" s="81">
        <f>SUM(AG13:AG16)</f>
        <v>12732442310</v>
      </c>
      <c r="AH17" s="81">
        <f>SUM(AH13:AH16)</f>
        <v>12442355088</v>
      </c>
      <c r="AI17" s="82">
        <f>SUM(AI13:AI16)</f>
        <v>13711960768</v>
      </c>
      <c r="AJ17" s="116">
        <f t="shared" si="15"/>
        <v>1.1020390168115737</v>
      </c>
      <c r="AK17" s="117">
        <f t="shared" si="16"/>
        <v>-0.20091414070787716</v>
      </c>
    </row>
    <row r="18" spans="1:37" ht="13" x14ac:dyDescent="0.3">
      <c r="A18" s="55" t="s">
        <v>101</v>
      </c>
      <c r="B18" s="56" t="s">
        <v>65</v>
      </c>
      <c r="C18" s="57" t="s">
        <v>66</v>
      </c>
      <c r="D18" s="77">
        <v>5087451130</v>
      </c>
      <c r="E18" s="78">
        <v>500648888</v>
      </c>
      <c r="F18" s="79">
        <f t="shared" si="0"/>
        <v>5588100018</v>
      </c>
      <c r="G18" s="77">
        <v>4975873304</v>
      </c>
      <c r="H18" s="78">
        <v>643772316</v>
      </c>
      <c r="I18" s="79">
        <f t="shared" si="1"/>
        <v>5619645620</v>
      </c>
      <c r="J18" s="77">
        <v>1023079009</v>
      </c>
      <c r="K18" s="78">
        <v>70477485</v>
      </c>
      <c r="L18" s="78">
        <f t="shared" si="2"/>
        <v>1093556494</v>
      </c>
      <c r="M18" s="95">
        <f t="shared" si="3"/>
        <v>0.19569379404046308</v>
      </c>
      <c r="N18" s="77">
        <v>1154942231</v>
      </c>
      <c r="O18" s="78">
        <v>130350912</v>
      </c>
      <c r="P18" s="78">
        <f t="shared" si="4"/>
        <v>1285293143</v>
      </c>
      <c r="Q18" s="95">
        <f t="shared" si="5"/>
        <v>0.2300053934002439</v>
      </c>
      <c r="R18" s="77">
        <v>1118771067</v>
      </c>
      <c r="S18" s="78">
        <v>113477334</v>
      </c>
      <c r="T18" s="78">
        <f t="shared" si="6"/>
        <v>1232248401</v>
      </c>
      <c r="U18" s="95">
        <f t="shared" si="7"/>
        <v>0.21927510813395382</v>
      </c>
      <c r="V18" s="77">
        <v>1391692471</v>
      </c>
      <c r="W18" s="78">
        <v>107697520</v>
      </c>
      <c r="X18" s="78">
        <f t="shared" si="8"/>
        <v>1499389991</v>
      </c>
      <c r="Y18" s="95">
        <f t="shared" si="9"/>
        <v>0.2668121964245852</v>
      </c>
      <c r="Z18" s="77">
        <f t="shared" si="10"/>
        <v>4688484778</v>
      </c>
      <c r="AA18" s="78">
        <f t="shared" si="11"/>
        <v>422003251</v>
      </c>
      <c r="AB18" s="78">
        <f t="shared" si="12"/>
        <v>5110488029</v>
      </c>
      <c r="AC18" s="95">
        <f t="shared" si="13"/>
        <v>0.90939685072170084</v>
      </c>
      <c r="AD18" s="77">
        <v>1295983245</v>
      </c>
      <c r="AE18" s="78">
        <v>150057820</v>
      </c>
      <c r="AF18" s="78">
        <f t="shared" si="14"/>
        <v>1446041065</v>
      </c>
      <c r="AG18" s="78">
        <v>4515640010</v>
      </c>
      <c r="AH18" s="78">
        <v>4966635197</v>
      </c>
      <c r="AI18" s="79">
        <v>4459228361</v>
      </c>
      <c r="AJ18" s="114">
        <f t="shared" si="15"/>
        <v>0.89783690247544468</v>
      </c>
      <c r="AK18" s="115">
        <f t="shared" si="16"/>
        <v>3.6893091967619807E-2</v>
      </c>
    </row>
    <row r="19" spans="1:37" ht="13" x14ac:dyDescent="0.3">
      <c r="A19" s="55" t="s">
        <v>101</v>
      </c>
      <c r="B19" s="56" t="s">
        <v>238</v>
      </c>
      <c r="C19" s="57" t="s">
        <v>239</v>
      </c>
      <c r="D19" s="77">
        <v>2762021080</v>
      </c>
      <c r="E19" s="78">
        <v>155110899</v>
      </c>
      <c r="F19" s="79">
        <f t="shared" si="0"/>
        <v>2917131979</v>
      </c>
      <c r="G19" s="77">
        <v>2664875818</v>
      </c>
      <c r="H19" s="78">
        <v>158218985</v>
      </c>
      <c r="I19" s="79">
        <f t="shared" si="1"/>
        <v>2823094803</v>
      </c>
      <c r="J19" s="77">
        <v>637217585</v>
      </c>
      <c r="K19" s="78">
        <v>20122550</v>
      </c>
      <c r="L19" s="78">
        <f t="shared" si="2"/>
        <v>657340135</v>
      </c>
      <c r="M19" s="95">
        <f t="shared" si="3"/>
        <v>0.22533781115564672</v>
      </c>
      <c r="N19" s="77">
        <v>559467180</v>
      </c>
      <c r="O19" s="78">
        <v>36835039</v>
      </c>
      <c r="P19" s="78">
        <f t="shared" si="4"/>
        <v>596302219</v>
      </c>
      <c r="Q19" s="95">
        <f t="shared" si="5"/>
        <v>0.20441386378562615</v>
      </c>
      <c r="R19" s="77">
        <v>377972470</v>
      </c>
      <c r="S19" s="78">
        <v>17894447</v>
      </c>
      <c r="T19" s="78">
        <f t="shared" si="6"/>
        <v>395866917</v>
      </c>
      <c r="U19" s="95">
        <f t="shared" si="7"/>
        <v>0.14022445033702965</v>
      </c>
      <c r="V19" s="77">
        <v>714489539</v>
      </c>
      <c r="W19" s="78">
        <v>39290196</v>
      </c>
      <c r="X19" s="78">
        <f t="shared" si="8"/>
        <v>753779735</v>
      </c>
      <c r="Y19" s="95">
        <f t="shared" si="9"/>
        <v>0.26700475456898781</v>
      </c>
      <c r="Z19" s="77">
        <f t="shared" si="10"/>
        <v>2289146774</v>
      </c>
      <c r="AA19" s="78">
        <f t="shared" si="11"/>
        <v>114142232</v>
      </c>
      <c r="AB19" s="78">
        <f t="shared" si="12"/>
        <v>2403289006</v>
      </c>
      <c r="AC19" s="95">
        <f t="shared" si="13"/>
        <v>0.8512958911072035</v>
      </c>
      <c r="AD19" s="77">
        <v>644951877</v>
      </c>
      <c r="AE19" s="78">
        <v>57237392</v>
      </c>
      <c r="AF19" s="78">
        <f t="shared" si="14"/>
        <v>702189269</v>
      </c>
      <c r="AG19" s="78">
        <v>2786400274</v>
      </c>
      <c r="AH19" s="78">
        <v>2636089171</v>
      </c>
      <c r="AI19" s="79">
        <v>2167436897</v>
      </c>
      <c r="AJ19" s="114">
        <f t="shared" si="15"/>
        <v>0.82221683577486238</v>
      </c>
      <c r="AK19" s="115">
        <f t="shared" si="16"/>
        <v>7.3470883531830289E-2</v>
      </c>
    </row>
    <row r="20" spans="1:37" ht="13" x14ac:dyDescent="0.3">
      <c r="A20" s="55" t="s">
        <v>101</v>
      </c>
      <c r="B20" s="56" t="s">
        <v>240</v>
      </c>
      <c r="C20" s="57" t="s">
        <v>241</v>
      </c>
      <c r="D20" s="77">
        <v>3363800589</v>
      </c>
      <c r="E20" s="78">
        <v>291421741</v>
      </c>
      <c r="F20" s="79">
        <f t="shared" si="0"/>
        <v>3655222330</v>
      </c>
      <c r="G20" s="77">
        <v>3340369686</v>
      </c>
      <c r="H20" s="78">
        <v>292095653</v>
      </c>
      <c r="I20" s="79">
        <f t="shared" si="1"/>
        <v>3632465339</v>
      </c>
      <c r="J20" s="77">
        <v>871582108</v>
      </c>
      <c r="K20" s="78">
        <v>54021366</v>
      </c>
      <c r="L20" s="78">
        <f t="shared" si="2"/>
        <v>925603474</v>
      </c>
      <c r="M20" s="95">
        <f t="shared" si="3"/>
        <v>0.25322768095477244</v>
      </c>
      <c r="N20" s="77">
        <v>814312814</v>
      </c>
      <c r="O20" s="78">
        <v>144030743</v>
      </c>
      <c r="P20" s="78">
        <f t="shared" si="4"/>
        <v>958343557</v>
      </c>
      <c r="Q20" s="95">
        <f t="shared" si="5"/>
        <v>0.2621847511530167</v>
      </c>
      <c r="R20" s="77">
        <v>805989068</v>
      </c>
      <c r="S20" s="78">
        <v>6713372</v>
      </c>
      <c r="T20" s="78">
        <f t="shared" si="6"/>
        <v>812702440</v>
      </c>
      <c r="U20" s="95">
        <f t="shared" si="7"/>
        <v>0.22373301990645642</v>
      </c>
      <c r="V20" s="77">
        <v>849661809</v>
      </c>
      <c r="W20" s="78">
        <v>61693693</v>
      </c>
      <c r="X20" s="78">
        <f t="shared" si="8"/>
        <v>911355502</v>
      </c>
      <c r="Y20" s="95">
        <f t="shared" si="9"/>
        <v>0.25089172695337864</v>
      </c>
      <c r="Z20" s="77">
        <f t="shared" si="10"/>
        <v>3341545799</v>
      </c>
      <c r="AA20" s="78">
        <f t="shared" si="11"/>
        <v>266459174</v>
      </c>
      <c r="AB20" s="78">
        <f t="shared" si="12"/>
        <v>3608004973</v>
      </c>
      <c r="AC20" s="95">
        <f t="shared" si="13"/>
        <v>0.99326618048150905</v>
      </c>
      <c r="AD20" s="77">
        <v>871983562</v>
      </c>
      <c r="AE20" s="78">
        <v>172344277</v>
      </c>
      <c r="AF20" s="78">
        <f t="shared" si="14"/>
        <v>1044327839</v>
      </c>
      <c r="AG20" s="78">
        <v>3167443880</v>
      </c>
      <c r="AH20" s="78">
        <v>3572203722</v>
      </c>
      <c r="AI20" s="79">
        <v>3842688212</v>
      </c>
      <c r="AJ20" s="114">
        <f t="shared" si="15"/>
        <v>1.0757192229363004</v>
      </c>
      <c r="AK20" s="115">
        <f t="shared" si="16"/>
        <v>-0.12732815504308315</v>
      </c>
    </row>
    <row r="21" spans="1:37" ht="13" x14ac:dyDescent="0.3">
      <c r="A21" s="55" t="s">
        <v>116</v>
      </c>
      <c r="B21" s="56" t="s">
        <v>242</v>
      </c>
      <c r="C21" s="57" t="s">
        <v>243</v>
      </c>
      <c r="D21" s="77">
        <v>329469250</v>
      </c>
      <c r="E21" s="78">
        <v>3729132</v>
      </c>
      <c r="F21" s="79">
        <f t="shared" si="0"/>
        <v>333198382</v>
      </c>
      <c r="G21" s="77">
        <v>361368902</v>
      </c>
      <c r="H21" s="78">
        <v>3468144</v>
      </c>
      <c r="I21" s="79">
        <f t="shared" si="1"/>
        <v>364837046</v>
      </c>
      <c r="J21" s="77">
        <v>78874539</v>
      </c>
      <c r="K21" s="78">
        <v>297817</v>
      </c>
      <c r="L21" s="78">
        <f t="shared" si="2"/>
        <v>79172356</v>
      </c>
      <c r="M21" s="95">
        <f t="shared" si="3"/>
        <v>0.23761326668146907</v>
      </c>
      <c r="N21" s="77">
        <v>72048355</v>
      </c>
      <c r="O21" s="78">
        <v>99000</v>
      </c>
      <c r="P21" s="78">
        <f t="shared" si="4"/>
        <v>72147355</v>
      </c>
      <c r="Q21" s="95">
        <f t="shared" si="5"/>
        <v>0.21652972792646993</v>
      </c>
      <c r="R21" s="77">
        <v>81079985</v>
      </c>
      <c r="S21" s="78">
        <v>40770</v>
      </c>
      <c r="T21" s="78">
        <f t="shared" si="6"/>
        <v>81120755</v>
      </c>
      <c r="U21" s="95">
        <f t="shared" si="7"/>
        <v>0.22234791090814829</v>
      </c>
      <c r="V21" s="77">
        <v>79137899</v>
      </c>
      <c r="W21" s="78">
        <v>1283191</v>
      </c>
      <c r="X21" s="78">
        <f t="shared" si="8"/>
        <v>80421090</v>
      </c>
      <c r="Y21" s="95">
        <f t="shared" si="9"/>
        <v>0.22043016432053888</v>
      </c>
      <c r="Z21" s="77">
        <f t="shared" si="10"/>
        <v>311140778</v>
      </c>
      <c r="AA21" s="78">
        <f t="shared" si="11"/>
        <v>1720778</v>
      </c>
      <c r="AB21" s="78">
        <f t="shared" si="12"/>
        <v>312861556</v>
      </c>
      <c r="AC21" s="95">
        <f t="shared" si="13"/>
        <v>0.8575377951064761</v>
      </c>
      <c r="AD21" s="77">
        <v>88557420</v>
      </c>
      <c r="AE21" s="78">
        <v>672225</v>
      </c>
      <c r="AF21" s="78">
        <f t="shared" si="14"/>
        <v>89229645</v>
      </c>
      <c r="AG21" s="78">
        <v>394436724</v>
      </c>
      <c r="AH21" s="78">
        <v>364133422</v>
      </c>
      <c r="AI21" s="79">
        <v>327890097</v>
      </c>
      <c r="AJ21" s="114">
        <f t="shared" si="15"/>
        <v>0.90046690907708005</v>
      </c>
      <c r="AK21" s="115">
        <f t="shared" si="16"/>
        <v>-9.8717808414456876E-2</v>
      </c>
    </row>
    <row r="22" spans="1:37" ht="14" x14ac:dyDescent="0.3">
      <c r="A22" s="58" t="s">
        <v>0</v>
      </c>
      <c r="B22" s="59" t="s">
        <v>244</v>
      </c>
      <c r="C22" s="60" t="s">
        <v>0</v>
      </c>
      <c r="D22" s="80">
        <f>SUM(D18:D21)</f>
        <v>11542742049</v>
      </c>
      <c r="E22" s="81">
        <f>SUM(E18:E21)</f>
        <v>950910660</v>
      </c>
      <c r="F22" s="82">
        <f t="shared" si="0"/>
        <v>12493652709</v>
      </c>
      <c r="G22" s="80">
        <f>SUM(G18:G21)</f>
        <v>11342487710</v>
      </c>
      <c r="H22" s="81">
        <f>SUM(H18:H21)</f>
        <v>1097555098</v>
      </c>
      <c r="I22" s="82">
        <f t="shared" si="1"/>
        <v>12440042808</v>
      </c>
      <c r="J22" s="80">
        <f>SUM(J18:J21)</f>
        <v>2610753241</v>
      </c>
      <c r="K22" s="81">
        <f>SUM(K18:K21)</f>
        <v>144919218</v>
      </c>
      <c r="L22" s="81">
        <f t="shared" si="2"/>
        <v>2755672459</v>
      </c>
      <c r="M22" s="96">
        <f t="shared" si="3"/>
        <v>0.22056579634352314</v>
      </c>
      <c r="N22" s="80">
        <f>SUM(N18:N21)</f>
        <v>2600770580</v>
      </c>
      <c r="O22" s="81">
        <f>SUM(O18:O21)</f>
        <v>311315694</v>
      </c>
      <c r="P22" s="81">
        <f t="shared" si="4"/>
        <v>2912086274</v>
      </c>
      <c r="Q22" s="96">
        <f t="shared" si="5"/>
        <v>0.23308525871719107</v>
      </c>
      <c r="R22" s="80">
        <f>SUM(R18:R21)</f>
        <v>2383812590</v>
      </c>
      <c r="S22" s="81">
        <f>SUM(S18:S21)</f>
        <v>138125923</v>
      </c>
      <c r="T22" s="81">
        <f t="shared" si="6"/>
        <v>2521938513</v>
      </c>
      <c r="U22" s="96">
        <f t="shared" si="7"/>
        <v>0.20272747866897856</v>
      </c>
      <c r="V22" s="80">
        <f>SUM(V18:V21)</f>
        <v>3034981718</v>
      </c>
      <c r="W22" s="81">
        <f>SUM(W18:W21)</f>
        <v>209964600</v>
      </c>
      <c r="X22" s="81">
        <f t="shared" si="8"/>
        <v>3244946318</v>
      </c>
      <c r="Y22" s="96">
        <f t="shared" si="9"/>
        <v>0.26084687714364013</v>
      </c>
      <c r="Z22" s="80">
        <f t="shared" si="10"/>
        <v>10630318129</v>
      </c>
      <c r="AA22" s="81">
        <f t="shared" si="11"/>
        <v>804325435</v>
      </c>
      <c r="AB22" s="81">
        <f t="shared" si="12"/>
        <v>11434643564</v>
      </c>
      <c r="AC22" s="96">
        <f t="shared" si="13"/>
        <v>0.91918040319335215</v>
      </c>
      <c r="AD22" s="80">
        <f>SUM(AD18:AD21)</f>
        <v>2901476104</v>
      </c>
      <c r="AE22" s="81">
        <f>SUM(AE18:AE21)</f>
        <v>380311714</v>
      </c>
      <c r="AF22" s="81">
        <f t="shared" si="14"/>
        <v>3281787818</v>
      </c>
      <c r="AG22" s="81">
        <f>SUM(AG18:AG21)</f>
        <v>10863920888</v>
      </c>
      <c r="AH22" s="81">
        <f>SUM(AH18:AH21)</f>
        <v>11539061512</v>
      </c>
      <c r="AI22" s="82">
        <f>SUM(AI18:AI21)</f>
        <v>10797243567</v>
      </c>
      <c r="AJ22" s="116">
        <f t="shared" si="15"/>
        <v>0.9357124542382802</v>
      </c>
      <c r="AK22" s="117">
        <f t="shared" si="16"/>
        <v>-1.1226045693122244E-2</v>
      </c>
    </row>
    <row r="23" spans="1:37" ht="14" x14ac:dyDescent="0.3">
      <c r="A23" s="61" t="s">
        <v>0</v>
      </c>
      <c r="B23" s="62" t="s">
        <v>245</v>
      </c>
      <c r="C23" s="63" t="s">
        <v>0</v>
      </c>
      <c r="D23" s="83">
        <f>SUM(D9:D11,D13:D16,D18:D21)</f>
        <v>222243055668</v>
      </c>
      <c r="E23" s="84">
        <f>SUM(E9:E11,E13:E16,E18:E21)</f>
        <v>16035738389</v>
      </c>
      <c r="F23" s="85">
        <f t="shared" si="0"/>
        <v>238278794057</v>
      </c>
      <c r="G23" s="83">
        <f>SUM(G9:G11,G13:G16,G18:G21)</f>
        <v>224249609693</v>
      </c>
      <c r="H23" s="84">
        <f>SUM(H9:H11,H13:H16,H18:H21)</f>
        <v>16478166612</v>
      </c>
      <c r="I23" s="85">
        <f t="shared" si="1"/>
        <v>240727776305</v>
      </c>
      <c r="J23" s="83">
        <f>SUM(J9:J11,J13:J16,J18:J21)</f>
        <v>53240513339</v>
      </c>
      <c r="K23" s="84">
        <f>SUM(K9:K11,K13:K16,K18:K21)</f>
        <v>1519402522</v>
      </c>
      <c r="L23" s="84">
        <f t="shared" si="2"/>
        <v>54759915861</v>
      </c>
      <c r="M23" s="97">
        <f t="shared" si="3"/>
        <v>0.22981447458518098</v>
      </c>
      <c r="N23" s="83">
        <f>SUM(N9:N11,N13:N16,N18:N21)</f>
        <v>54255815239</v>
      </c>
      <c r="O23" s="84">
        <f>SUM(O9:O11,O13:O16,O18:O21)</f>
        <v>3896126999</v>
      </c>
      <c r="P23" s="84">
        <f t="shared" si="4"/>
        <v>58151942238</v>
      </c>
      <c r="Q23" s="97">
        <f t="shared" si="5"/>
        <v>0.2440500106949893</v>
      </c>
      <c r="R23" s="83">
        <f>SUM(R9:R11,R13:R16,R18:R21)</f>
        <v>57467199036</v>
      </c>
      <c r="S23" s="84">
        <f>SUM(S9:S11,S13:S16,S18:S21)</f>
        <v>2057154253</v>
      </c>
      <c r="T23" s="84">
        <f t="shared" si="6"/>
        <v>59524353289</v>
      </c>
      <c r="U23" s="97">
        <f t="shared" si="7"/>
        <v>0.24726832193050777</v>
      </c>
      <c r="V23" s="83">
        <f>SUM(V9:V11,V13:V16,V18:V21)</f>
        <v>62055902699</v>
      </c>
      <c r="W23" s="84">
        <f>SUM(W9:W11,W13:W16,W18:W21)</f>
        <v>4786421669</v>
      </c>
      <c r="X23" s="84">
        <f t="shared" si="8"/>
        <v>66842324368</v>
      </c>
      <c r="Y23" s="97">
        <f t="shared" si="9"/>
        <v>0.27766768502572531</v>
      </c>
      <c r="Z23" s="83">
        <f t="shared" si="10"/>
        <v>227019430313</v>
      </c>
      <c r="AA23" s="84">
        <f t="shared" si="11"/>
        <v>12259105443</v>
      </c>
      <c r="AB23" s="84">
        <f t="shared" si="12"/>
        <v>239278535756</v>
      </c>
      <c r="AC23" s="97">
        <f t="shared" si="13"/>
        <v>0.99397975351559009</v>
      </c>
      <c r="AD23" s="83">
        <f>SUM(AD9:AD11,AD13:AD16,AD18:AD21)</f>
        <v>53998943502</v>
      </c>
      <c r="AE23" s="84">
        <f>SUM(AE9:AE11,AE13:AE16,AE18:AE21)</f>
        <v>-61591414860</v>
      </c>
      <c r="AF23" s="84">
        <f t="shared" si="14"/>
        <v>-7592471358</v>
      </c>
      <c r="AG23" s="84">
        <f>SUM(AG9:AG11,AG13:AG16,AG18:AG21)</f>
        <v>220301636805</v>
      </c>
      <c r="AH23" s="84">
        <f>SUM(AH9:AH11,AH13:AH16,AH18:AH21)</f>
        <v>220603285270</v>
      </c>
      <c r="AI23" s="85">
        <f>SUM(AI9:AI11,AI13:AI16,AI18:AI21)</f>
        <v>222258279883</v>
      </c>
      <c r="AJ23" s="118">
        <f t="shared" si="15"/>
        <v>1.0075021304010701</v>
      </c>
      <c r="AK23" s="119">
        <f t="shared" si="16"/>
        <v>-9.8037637833918048</v>
      </c>
    </row>
    <row r="24" spans="1:37" x14ac:dyDescent="0.25">
      <c r="D24" s="76"/>
      <c r="E24" s="76"/>
      <c r="F24" s="76"/>
      <c r="G24" s="76"/>
      <c r="H24" s="76"/>
      <c r="I24" s="76"/>
      <c r="J24" s="76"/>
      <c r="K24" s="76"/>
      <c r="L24" s="76"/>
      <c r="M24" s="94"/>
      <c r="N24" s="76"/>
      <c r="O24" s="76"/>
      <c r="P24" s="76"/>
      <c r="Q24" s="94"/>
      <c r="R24" s="76"/>
      <c r="S24" s="76"/>
      <c r="T24" s="76"/>
      <c r="U24" s="94"/>
      <c r="V24" s="76"/>
      <c r="W24" s="76"/>
      <c r="X24" s="76"/>
      <c r="Y24" s="94"/>
      <c r="Z24" s="76"/>
      <c r="AA24" s="76"/>
      <c r="AB24" s="76"/>
      <c r="AC24" s="94"/>
      <c r="AD24" s="76"/>
      <c r="AE24" s="76"/>
      <c r="AF24" s="76"/>
      <c r="AG24" s="76"/>
      <c r="AH24" s="76"/>
      <c r="AI24" s="76"/>
      <c r="AJ24" s="94"/>
      <c r="AK24" s="94"/>
    </row>
    <row r="25" spans="1:37" x14ac:dyDescent="0.25">
      <c r="D25" s="76"/>
      <c r="E25" s="76"/>
      <c r="F25" s="76"/>
      <c r="G25" s="76"/>
      <c r="H25" s="76"/>
      <c r="I25" s="76"/>
      <c r="J25" s="76"/>
      <c r="K25" s="76"/>
      <c r="L25" s="76"/>
      <c r="M25" s="94"/>
      <c r="N25" s="76"/>
      <c r="O25" s="76"/>
      <c r="P25" s="76"/>
      <c r="Q25" s="94"/>
      <c r="R25" s="76"/>
      <c r="S25" s="76"/>
      <c r="T25" s="76"/>
      <c r="U25" s="94"/>
      <c r="V25" s="76"/>
      <c r="W25" s="76"/>
      <c r="X25" s="76"/>
      <c r="Y25" s="94"/>
      <c r="Z25" s="76"/>
      <c r="AA25" s="76"/>
      <c r="AB25" s="76"/>
      <c r="AC25" s="94"/>
      <c r="AD25" s="76"/>
      <c r="AE25" s="76"/>
      <c r="AF25" s="76"/>
      <c r="AG25" s="76"/>
      <c r="AH25" s="76"/>
      <c r="AI25" s="76"/>
      <c r="AJ25" s="94"/>
      <c r="AK25" s="94"/>
    </row>
    <row r="26" spans="1:37" x14ac:dyDescent="0.25">
      <c r="D26" s="76"/>
      <c r="E26" s="76"/>
      <c r="F26" s="76"/>
      <c r="G26" s="76"/>
      <c r="H26" s="76"/>
      <c r="I26" s="76"/>
      <c r="J26" s="76"/>
      <c r="K26" s="76"/>
      <c r="L26" s="76"/>
      <c r="M26" s="94"/>
      <c r="N26" s="76"/>
      <c r="O26" s="76"/>
      <c r="P26" s="76"/>
      <c r="Q26" s="94"/>
      <c r="R26" s="76"/>
      <c r="S26" s="76"/>
      <c r="T26" s="76"/>
      <c r="U26" s="94"/>
      <c r="V26" s="76"/>
      <c r="W26" s="76"/>
      <c r="X26" s="76"/>
      <c r="Y26" s="94"/>
      <c r="Z26" s="76"/>
      <c r="AA26" s="76"/>
      <c r="AB26" s="76"/>
      <c r="AC26" s="94"/>
      <c r="AD26" s="76"/>
      <c r="AE26" s="76"/>
      <c r="AF26" s="76"/>
      <c r="AG26" s="76"/>
      <c r="AH26" s="76"/>
      <c r="AI26" s="76"/>
      <c r="AJ26" s="94"/>
      <c r="AK26" s="94"/>
    </row>
    <row r="27" spans="1:37" x14ac:dyDescent="0.25">
      <c r="D27" s="76"/>
      <c r="E27" s="76"/>
      <c r="F27" s="76"/>
      <c r="G27" s="76"/>
      <c r="H27" s="76"/>
      <c r="I27" s="76"/>
      <c r="J27" s="76"/>
      <c r="K27" s="76"/>
      <c r="L27" s="76"/>
      <c r="M27" s="94"/>
      <c r="N27" s="76"/>
      <c r="O27" s="76"/>
      <c r="P27" s="76"/>
      <c r="Q27" s="94"/>
      <c r="R27" s="76"/>
      <c r="S27" s="76"/>
      <c r="T27" s="76"/>
      <c r="U27" s="94"/>
      <c r="V27" s="76"/>
      <c r="W27" s="76"/>
      <c r="X27" s="76"/>
      <c r="Y27" s="94"/>
      <c r="Z27" s="76"/>
      <c r="AA27" s="76"/>
      <c r="AB27" s="76"/>
      <c r="AC27" s="94"/>
      <c r="AD27" s="76"/>
      <c r="AE27" s="76"/>
      <c r="AF27" s="76"/>
      <c r="AG27" s="76"/>
      <c r="AH27" s="76"/>
      <c r="AI27" s="76"/>
      <c r="AJ27" s="94"/>
      <c r="AK27" s="94"/>
    </row>
    <row r="28" spans="1:37" x14ac:dyDescent="0.25">
      <c r="D28" s="76"/>
      <c r="E28" s="76"/>
      <c r="F28" s="76"/>
      <c r="G28" s="76"/>
      <c r="H28" s="76"/>
      <c r="I28" s="76"/>
      <c r="J28" s="76"/>
      <c r="K28" s="76"/>
      <c r="L28" s="76"/>
      <c r="M28" s="94"/>
      <c r="N28" s="76"/>
      <c r="O28" s="76"/>
      <c r="P28" s="76"/>
      <c r="Q28" s="94"/>
      <c r="R28" s="76"/>
      <c r="S28" s="76"/>
      <c r="T28" s="76"/>
      <c r="U28" s="94"/>
      <c r="V28" s="76"/>
      <c r="W28" s="76"/>
      <c r="X28" s="76"/>
      <c r="Y28" s="94"/>
      <c r="Z28" s="76"/>
      <c r="AA28" s="76"/>
      <c r="AB28" s="76"/>
      <c r="AC28" s="94"/>
      <c r="AD28" s="76"/>
      <c r="AE28" s="76"/>
      <c r="AF28" s="76"/>
      <c r="AG28" s="76"/>
      <c r="AH28" s="76"/>
      <c r="AI28" s="76"/>
      <c r="AJ28" s="94"/>
      <c r="AK28" s="94"/>
    </row>
    <row r="29" spans="1:37" x14ac:dyDescent="0.25">
      <c r="D29" s="76"/>
      <c r="E29" s="76"/>
      <c r="F29" s="76"/>
      <c r="G29" s="76"/>
      <c r="H29" s="76"/>
      <c r="I29" s="76"/>
      <c r="J29" s="76"/>
      <c r="K29" s="76"/>
      <c r="L29" s="76"/>
      <c r="M29" s="94"/>
      <c r="N29" s="76"/>
      <c r="O29" s="76"/>
      <c r="P29" s="76"/>
      <c r="Q29" s="94"/>
      <c r="R29" s="76"/>
      <c r="S29" s="76"/>
      <c r="T29" s="76"/>
      <c r="U29" s="94"/>
      <c r="V29" s="76"/>
      <c r="W29" s="76"/>
      <c r="X29" s="76"/>
      <c r="Y29" s="94"/>
      <c r="Z29" s="76"/>
      <c r="AA29" s="76"/>
      <c r="AB29" s="76"/>
      <c r="AC29" s="94"/>
      <c r="AD29" s="76"/>
      <c r="AE29" s="76"/>
      <c r="AF29" s="76"/>
      <c r="AG29" s="76"/>
      <c r="AH29" s="76"/>
      <c r="AI29" s="76"/>
      <c r="AJ29" s="94"/>
      <c r="AK29" s="94"/>
    </row>
    <row r="30" spans="1:37" x14ac:dyDescent="0.25">
      <c r="D30" s="76"/>
      <c r="E30" s="76"/>
      <c r="F30" s="76"/>
      <c r="G30" s="76"/>
      <c r="H30" s="76"/>
      <c r="I30" s="76"/>
      <c r="J30" s="76"/>
      <c r="K30" s="76"/>
      <c r="L30" s="76"/>
      <c r="M30" s="94"/>
      <c r="N30" s="76"/>
      <c r="O30" s="76"/>
      <c r="P30" s="76"/>
      <c r="Q30" s="94"/>
      <c r="R30" s="76"/>
      <c r="S30" s="76"/>
      <c r="T30" s="76"/>
      <c r="U30" s="94"/>
      <c r="V30" s="76"/>
      <c r="W30" s="76"/>
      <c r="X30" s="76"/>
      <c r="Y30" s="94"/>
      <c r="Z30" s="76"/>
      <c r="AA30" s="76"/>
      <c r="AB30" s="76"/>
      <c r="AC30" s="94"/>
      <c r="AD30" s="76"/>
      <c r="AE30" s="76"/>
      <c r="AF30" s="76"/>
      <c r="AG30" s="76"/>
      <c r="AH30" s="76"/>
      <c r="AI30" s="76"/>
      <c r="AJ30" s="94"/>
      <c r="AK30" s="94"/>
    </row>
    <row r="31" spans="1:37" x14ac:dyDescent="0.25">
      <c r="D31" s="76"/>
      <c r="E31" s="76"/>
      <c r="F31" s="76"/>
      <c r="G31" s="76"/>
      <c r="H31" s="76"/>
      <c r="I31" s="76"/>
      <c r="J31" s="76"/>
      <c r="K31" s="76"/>
      <c r="L31" s="76"/>
      <c r="M31" s="94"/>
      <c r="N31" s="76"/>
      <c r="O31" s="76"/>
      <c r="P31" s="76"/>
      <c r="Q31" s="94"/>
      <c r="R31" s="76"/>
      <c r="S31" s="76"/>
      <c r="T31" s="76"/>
      <c r="U31" s="94"/>
      <c r="V31" s="76"/>
      <c r="W31" s="76"/>
      <c r="X31" s="76"/>
      <c r="Y31" s="94"/>
      <c r="Z31" s="76"/>
      <c r="AA31" s="76"/>
      <c r="AB31" s="76"/>
      <c r="AC31" s="94"/>
      <c r="AD31" s="76"/>
      <c r="AE31" s="76"/>
      <c r="AF31" s="76"/>
      <c r="AG31" s="76"/>
      <c r="AH31" s="76"/>
      <c r="AI31" s="76"/>
      <c r="AJ31" s="94"/>
      <c r="AK31" s="94"/>
    </row>
    <row r="32" spans="1:37" x14ac:dyDescent="0.25">
      <c r="D32" s="76"/>
      <c r="E32" s="76"/>
      <c r="F32" s="76"/>
      <c r="G32" s="76"/>
      <c r="H32" s="76"/>
      <c r="I32" s="76"/>
      <c r="J32" s="76"/>
      <c r="K32" s="76"/>
      <c r="L32" s="76"/>
      <c r="M32" s="94"/>
      <c r="N32" s="76"/>
      <c r="O32" s="76"/>
      <c r="P32" s="76"/>
      <c r="Q32" s="94"/>
      <c r="R32" s="76"/>
      <c r="S32" s="76"/>
      <c r="T32" s="76"/>
      <c r="U32" s="94"/>
      <c r="V32" s="76"/>
      <c r="W32" s="76"/>
      <c r="X32" s="76"/>
      <c r="Y32" s="94"/>
      <c r="Z32" s="76"/>
      <c r="AA32" s="76"/>
      <c r="AB32" s="76"/>
      <c r="AC32" s="94"/>
      <c r="AD32" s="76"/>
      <c r="AE32" s="76"/>
      <c r="AF32" s="76"/>
      <c r="AG32" s="76"/>
      <c r="AH32" s="76"/>
      <c r="AI32" s="76"/>
      <c r="AJ32" s="94"/>
      <c r="AK32" s="94"/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81"/>
  <sheetViews>
    <sheetView showGridLines="0" view="pageBreakPreview" topLeftCell="K1" zoomScale="60" zoomScaleNormal="100" workbookViewId="0">
      <selection activeCell="P11" sqref="P1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30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50</v>
      </c>
      <c r="C9" s="57" t="s">
        <v>51</v>
      </c>
      <c r="D9" s="77">
        <v>59740149640</v>
      </c>
      <c r="E9" s="78">
        <v>7296796000</v>
      </c>
      <c r="F9" s="79">
        <f>$D9       +$E9</f>
        <v>67036945640</v>
      </c>
      <c r="G9" s="77">
        <v>60440656658</v>
      </c>
      <c r="H9" s="78">
        <v>7700746500</v>
      </c>
      <c r="I9" s="79">
        <f>$G9       +$H9</f>
        <v>68141403158</v>
      </c>
      <c r="J9" s="77">
        <v>14711647323</v>
      </c>
      <c r="K9" s="78">
        <v>682501393</v>
      </c>
      <c r="L9" s="78">
        <f>$J9       +$K9</f>
        <v>15394148716</v>
      </c>
      <c r="M9" s="95">
        <f>IF(($F9       =0),0,($L9       /$F9       ))</f>
        <v>0.22963678564159595</v>
      </c>
      <c r="N9" s="77">
        <v>13519658709</v>
      </c>
      <c r="O9" s="78">
        <v>976833193</v>
      </c>
      <c r="P9" s="78">
        <f>$N9       +$O9</f>
        <v>14496491902</v>
      </c>
      <c r="Q9" s="95">
        <f>IF(($F9       =0),0,($P9       /$F9       ))</f>
        <v>0.21624630662394242</v>
      </c>
      <c r="R9" s="77">
        <v>12956515459</v>
      </c>
      <c r="S9" s="78">
        <v>1412676636</v>
      </c>
      <c r="T9" s="78">
        <f>$R9       +$S9</f>
        <v>14369192095</v>
      </c>
      <c r="U9" s="95">
        <f>IF(($I9       =0),0,($T9       /$I9       ))</f>
        <v>0.21087314656086611</v>
      </c>
      <c r="V9" s="77">
        <v>12765579386</v>
      </c>
      <c r="W9" s="78">
        <v>2500359924</v>
      </c>
      <c r="X9" s="78">
        <f>$V9       +$W9</f>
        <v>15265939310</v>
      </c>
      <c r="Y9" s="95">
        <f>IF(($I9       =0),0,($X9       /$I9       ))</f>
        <v>0.22403323974122968</v>
      </c>
      <c r="Z9" s="77">
        <f>$J9       +$N9       +$R9       +$V9</f>
        <v>53953400877</v>
      </c>
      <c r="AA9" s="78">
        <f>$K9       +$O9       +$S9       +$W9</f>
        <v>5572371146</v>
      </c>
      <c r="AB9" s="78">
        <f>$Z9       +$AA9</f>
        <v>59525772023</v>
      </c>
      <c r="AC9" s="95">
        <f>IF(($I9       =0),0,($AB9       /$I9       ))</f>
        <v>0.87356246370473367</v>
      </c>
      <c r="AD9" s="77">
        <v>8718929173</v>
      </c>
      <c r="AE9" s="78">
        <v>2275543374</v>
      </c>
      <c r="AF9" s="78">
        <f>$AD9       +$AE9</f>
        <v>10994472547</v>
      </c>
      <c r="AG9" s="78">
        <v>63068964180</v>
      </c>
      <c r="AH9" s="78">
        <v>63892578338</v>
      </c>
      <c r="AI9" s="79">
        <v>53694467166</v>
      </c>
      <c r="AJ9" s="114">
        <f>IF(($AH9       =0),0,($AI9       /$AH9       ))</f>
        <v>0.84038660768938334</v>
      </c>
      <c r="AK9" s="115">
        <f>IF(($AF9       =0),0,(($X9       /$AF9       )-1))</f>
        <v>0.3885103850812317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59740149640</v>
      </c>
      <c r="E10" s="81">
        <f>E9</f>
        <v>7296796000</v>
      </c>
      <c r="F10" s="82">
        <f t="shared" ref="F10:F41" si="0">$D10      +$E10</f>
        <v>67036945640</v>
      </c>
      <c r="G10" s="80">
        <f>G9</f>
        <v>60440656658</v>
      </c>
      <c r="H10" s="81">
        <f>H9</f>
        <v>7700746500</v>
      </c>
      <c r="I10" s="82">
        <f t="shared" ref="I10:I41" si="1">$G10      +$H10</f>
        <v>68141403158</v>
      </c>
      <c r="J10" s="80">
        <f>J9</f>
        <v>14711647323</v>
      </c>
      <c r="K10" s="81">
        <f>K9</f>
        <v>682501393</v>
      </c>
      <c r="L10" s="81">
        <f t="shared" ref="L10:L41" si="2">$J10      +$K10</f>
        <v>15394148716</v>
      </c>
      <c r="M10" s="96">
        <f t="shared" ref="M10:M41" si="3">IF(($F10      =0),0,($L10      /$F10      ))</f>
        <v>0.22963678564159595</v>
      </c>
      <c r="N10" s="80">
        <f>N9</f>
        <v>13519658709</v>
      </c>
      <c r="O10" s="81">
        <f>O9</f>
        <v>976833193</v>
      </c>
      <c r="P10" s="81">
        <f t="shared" ref="P10:P41" si="4">$N10      +$O10</f>
        <v>14496491902</v>
      </c>
      <c r="Q10" s="96">
        <f t="shared" ref="Q10:Q41" si="5">IF(($F10      =0),0,($P10      /$F10      ))</f>
        <v>0.21624630662394242</v>
      </c>
      <c r="R10" s="80">
        <f>R9</f>
        <v>12956515459</v>
      </c>
      <c r="S10" s="81">
        <f>S9</f>
        <v>1412676636</v>
      </c>
      <c r="T10" s="81">
        <f t="shared" ref="T10:T41" si="6">$R10      +$S10</f>
        <v>14369192095</v>
      </c>
      <c r="U10" s="96">
        <f t="shared" ref="U10:U41" si="7">IF(($I10      =0),0,($T10      /$I10      ))</f>
        <v>0.21087314656086611</v>
      </c>
      <c r="V10" s="80">
        <f>V9</f>
        <v>12765579386</v>
      </c>
      <c r="W10" s="81">
        <f>W9</f>
        <v>2500359924</v>
      </c>
      <c r="X10" s="81">
        <f t="shared" ref="X10:X41" si="8">$V10      +$W10</f>
        <v>15265939310</v>
      </c>
      <c r="Y10" s="96">
        <f t="shared" ref="Y10:Y41" si="9">IF(($I10      =0),0,($X10      /$I10      ))</f>
        <v>0.22403323974122968</v>
      </c>
      <c r="Z10" s="80">
        <f t="shared" ref="Z10:Z41" si="10">$J10      +$N10      +$R10      +$V10</f>
        <v>53953400877</v>
      </c>
      <c r="AA10" s="81">
        <f t="shared" ref="AA10:AA41" si="11">$K10      +$O10      +$S10      +$W10</f>
        <v>5572371146</v>
      </c>
      <c r="AB10" s="81">
        <f t="shared" ref="AB10:AB41" si="12">$Z10      +$AA10</f>
        <v>59525772023</v>
      </c>
      <c r="AC10" s="96">
        <f t="shared" ref="AC10:AC41" si="13">IF(($I10      =0),0,($AB10      /$I10      ))</f>
        <v>0.87356246370473367</v>
      </c>
      <c r="AD10" s="80">
        <f>AD9</f>
        <v>8718929173</v>
      </c>
      <c r="AE10" s="81">
        <f>AE9</f>
        <v>2275543374</v>
      </c>
      <c r="AF10" s="81">
        <f t="shared" ref="AF10:AF41" si="14">$AD10      +$AE10</f>
        <v>10994472547</v>
      </c>
      <c r="AG10" s="81">
        <f>AG9</f>
        <v>63068964180</v>
      </c>
      <c r="AH10" s="81">
        <f>AH9</f>
        <v>63892578338</v>
      </c>
      <c r="AI10" s="82">
        <f>AI9</f>
        <v>53694467166</v>
      </c>
      <c r="AJ10" s="116">
        <f t="shared" ref="AJ10:AJ41" si="15">IF(($AH10      =0),0,($AI10      /$AH10      ))</f>
        <v>0.84038660768938334</v>
      </c>
      <c r="AK10" s="117">
        <f t="shared" ref="AK10:AK41" si="16">IF(($AF10      =0),0,(($X10      /$AF10      )-1))</f>
        <v>0.3885103850812317</v>
      </c>
    </row>
    <row r="11" spans="1:37" ht="13" x14ac:dyDescent="0.3">
      <c r="A11" s="55" t="s">
        <v>101</v>
      </c>
      <c r="B11" s="56" t="s">
        <v>246</v>
      </c>
      <c r="C11" s="57" t="s">
        <v>247</v>
      </c>
      <c r="D11" s="77">
        <v>448942592</v>
      </c>
      <c r="E11" s="78">
        <v>80918782</v>
      </c>
      <c r="F11" s="79">
        <f t="shared" si="0"/>
        <v>529861374</v>
      </c>
      <c r="G11" s="77">
        <v>471229526</v>
      </c>
      <c r="H11" s="78">
        <v>89509447</v>
      </c>
      <c r="I11" s="79">
        <f t="shared" si="1"/>
        <v>560738973</v>
      </c>
      <c r="J11" s="77">
        <v>87674270</v>
      </c>
      <c r="K11" s="78">
        <v>20670102</v>
      </c>
      <c r="L11" s="78">
        <f t="shared" si="2"/>
        <v>108344372</v>
      </c>
      <c r="M11" s="95">
        <f t="shared" si="3"/>
        <v>0.20447682604620279</v>
      </c>
      <c r="N11" s="77">
        <v>114814791</v>
      </c>
      <c r="O11" s="78">
        <v>8884117</v>
      </c>
      <c r="P11" s="78">
        <f t="shared" si="4"/>
        <v>123698908</v>
      </c>
      <c r="Q11" s="95">
        <f t="shared" si="5"/>
        <v>0.23345522823484771</v>
      </c>
      <c r="R11" s="77">
        <v>104888072</v>
      </c>
      <c r="S11" s="78">
        <v>7223967</v>
      </c>
      <c r="T11" s="78">
        <f t="shared" si="6"/>
        <v>112112039</v>
      </c>
      <c r="U11" s="95">
        <f t="shared" si="7"/>
        <v>0.19993623485842493</v>
      </c>
      <c r="V11" s="77">
        <v>122471063</v>
      </c>
      <c r="W11" s="78">
        <v>28470444</v>
      </c>
      <c r="X11" s="78">
        <f t="shared" si="8"/>
        <v>150941507</v>
      </c>
      <c r="Y11" s="95">
        <f t="shared" si="9"/>
        <v>0.26918319265816398</v>
      </c>
      <c r="Z11" s="77">
        <f t="shared" si="10"/>
        <v>429848196</v>
      </c>
      <c r="AA11" s="78">
        <f t="shared" si="11"/>
        <v>65248630</v>
      </c>
      <c r="AB11" s="78">
        <f t="shared" si="12"/>
        <v>495096826</v>
      </c>
      <c r="AC11" s="95">
        <f t="shared" si="13"/>
        <v>0.8829363569134332</v>
      </c>
      <c r="AD11" s="77">
        <v>108722675</v>
      </c>
      <c r="AE11" s="78">
        <v>14195724</v>
      </c>
      <c r="AF11" s="78">
        <f t="shared" si="14"/>
        <v>122918399</v>
      </c>
      <c r="AG11" s="78">
        <v>502756190</v>
      </c>
      <c r="AH11" s="78">
        <v>512319738</v>
      </c>
      <c r="AI11" s="79">
        <v>434719788</v>
      </c>
      <c r="AJ11" s="114">
        <f t="shared" si="15"/>
        <v>0.84853218753012405</v>
      </c>
      <c r="AK11" s="115">
        <f t="shared" si="16"/>
        <v>0.22798139438832088</v>
      </c>
    </row>
    <row r="12" spans="1:37" ht="13" x14ac:dyDescent="0.3">
      <c r="A12" s="55" t="s">
        <v>101</v>
      </c>
      <c r="B12" s="56" t="s">
        <v>248</v>
      </c>
      <c r="C12" s="57" t="s">
        <v>249</v>
      </c>
      <c r="D12" s="77">
        <v>220252780</v>
      </c>
      <c r="E12" s="78">
        <v>52388500</v>
      </c>
      <c r="F12" s="79">
        <f t="shared" si="0"/>
        <v>272641280</v>
      </c>
      <c r="G12" s="77">
        <v>207160956</v>
      </c>
      <c r="H12" s="78">
        <v>76569141</v>
      </c>
      <c r="I12" s="79">
        <f t="shared" si="1"/>
        <v>283730097</v>
      </c>
      <c r="J12" s="77">
        <v>22788267</v>
      </c>
      <c r="K12" s="78">
        <v>12282292</v>
      </c>
      <c r="L12" s="78">
        <f t="shared" si="2"/>
        <v>35070559</v>
      </c>
      <c r="M12" s="95">
        <f t="shared" si="3"/>
        <v>0.12863260838564139</v>
      </c>
      <c r="N12" s="77">
        <v>53734737</v>
      </c>
      <c r="O12" s="78">
        <v>20410560</v>
      </c>
      <c r="P12" s="78">
        <f t="shared" si="4"/>
        <v>74145297</v>
      </c>
      <c r="Q12" s="95">
        <f t="shared" si="5"/>
        <v>0.27195183722728999</v>
      </c>
      <c r="R12" s="77">
        <v>48798146</v>
      </c>
      <c r="S12" s="78">
        <v>9730920</v>
      </c>
      <c r="T12" s="78">
        <f t="shared" si="6"/>
        <v>58529066</v>
      </c>
      <c r="U12" s="95">
        <f t="shared" si="7"/>
        <v>0.20628430546795323</v>
      </c>
      <c r="V12" s="77">
        <v>38864776</v>
      </c>
      <c r="W12" s="78">
        <v>22768129</v>
      </c>
      <c r="X12" s="78">
        <f t="shared" si="8"/>
        <v>61632905</v>
      </c>
      <c r="Y12" s="95">
        <f t="shared" si="9"/>
        <v>0.21722371243541358</v>
      </c>
      <c r="Z12" s="77">
        <f t="shared" si="10"/>
        <v>164185926</v>
      </c>
      <c r="AA12" s="78">
        <f t="shared" si="11"/>
        <v>65191901</v>
      </c>
      <c r="AB12" s="78">
        <f t="shared" si="12"/>
        <v>229377827</v>
      </c>
      <c r="AC12" s="95">
        <f t="shared" si="13"/>
        <v>0.80843671300757358</v>
      </c>
      <c r="AD12" s="77">
        <v>40678488</v>
      </c>
      <c r="AE12" s="78">
        <v>19329421</v>
      </c>
      <c r="AF12" s="78">
        <f t="shared" si="14"/>
        <v>60007909</v>
      </c>
      <c r="AG12" s="78">
        <v>269911728</v>
      </c>
      <c r="AH12" s="78">
        <v>292700629</v>
      </c>
      <c r="AI12" s="79">
        <v>284718479</v>
      </c>
      <c r="AJ12" s="114">
        <f t="shared" si="15"/>
        <v>0.97272930356429133</v>
      </c>
      <c r="AK12" s="115">
        <f t="shared" si="16"/>
        <v>2.7079697111259016E-2</v>
      </c>
    </row>
    <row r="13" spans="1:37" ht="13" x14ac:dyDescent="0.3">
      <c r="A13" s="55" t="s">
        <v>101</v>
      </c>
      <c r="B13" s="56" t="s">
        <v>250</v>
      </c>
      <c r="C13" s="57" t="s">
        <v>251</v>
      </c>
      <c r="D13" s="77">
        <v>258781400</v>
      </c>
      <c r="E13" s="78">
        <v>35107944</v>
      </c>
      <c r="F13" s="79">
        <f t="shared" si="0"/>
        <v>293889344</v>
      </c>
      <c r="G13" s="77">
        <v>279625298</v>
      </c>
      <c r="H13" s="78">
        <v>34934011</v>
      </c>
      <c r="I13" s="79">
        <f t="shared" si="1"/>
        <v>314559309</v>
      </c>
      <c r="J13" s="77">
        <v>68466127</v>
      </c>
      <c r="K13" s="78">
        <v>3631284</v>
      </c>
      <c r="L13" s="78">
        <f t="shared" si="2"/>
        <v>72097411</v>
      </c>
      <c r="M13" s="95">
        <f t="shared" si="3"/>
        <v>0.24532162350193956</v>
      </c>
      <c r="N13" s="77">
        <v>68542937</v>
      </c>
      <c r="O13" s="78">
        <v>11096548</v>
      </c>
      <c r="P13" s="78">
        <f t="shared" si="4"/>
        <v>79639485</v>
      </c>
      <c r="Q13" s="95">
        <f t="shared" si="5"/>
        <v>0.270984595480944</v>
      </c>
      <c r="R13" s="77">
        <v>60780995</v>
      </c>
      <c r="S13" s="78">
        <v>11110382</v>
      </c>
      <c r="T13" s="78">
        <f t="shared" si="6"/>
        <v>71891377</v>
      </c>
      <c r="U13" s="95">
        <f t="shared" si="7"/>
        <v>0.22854633432577892</v>
      </c>
      <c r="V13" s="77">
        <v>65994602</v>
      </c>
      <c r="W13" s="78">
        <v>8829914</v>
      </c>
      <c r="X13" s="78">
        <f t="shared" si="8"/>
        <v>74824516</v>
      </c>
      <c r="Y13" s="95">
        <f t="shared" si="9"/>
        <v>0.23787093199648401</v>
      </c>
      <c r="Z13" s="77">
        <f t="shared" si="10"/>
        <v>263784661</v>
      </c>
      <c r="AA13" s="78">
        <f t="shared" si="11"/>
        <v>34668128</v>
      </c>
      <c r="AB13" s="78">
        <f t="shared" si="12"/>
        <v>298452789</v>
      </c>
      <c r="AC13" s="95">
        <f t="shared" si="13"/>
        <v>0.94879655588256651</v>
      </c>
      <c r="AD13" s="77">
        <v>85787853</v>
      </c>
      <c r="AE13" s="78">
        <v>7800988</v>
      </c>
      <c r="AF13" s="78">
        <f t="shared" si="14"/>
        <v>93588841</v>
      </c>
      <c r="AG13" s="78">
        <v>299066976</v>
      </c>
      <c r="AH13" s="78">
        <v>319292070</v>
      </c>
      <c r="AI13" s="79">
        <v>292348666</v>
      </c>
      <c r="AJ13" s="114">
        <f t="shared" si="15"/>
        <v>0.91561517954392035</v>
      </c>
      <c r="AK13" s="115">
        <f t="shared" si="16"/>
        <v>-0.20049746101674659</v>
      </c>
    </row>
    <row r="14" spans="1:37" ht="13" x14ac:dyDescent="0.3">
      <c r="A14" s="55" t="s">
        <v>101</v>
      </c>
      <c r="B14" s="56" t="s">
        <v>252</v>
      </c>
      <c r="C14" s="57" t="s">
        <v>253</v>
      </c>
      <c r="D14" s="77">
        <v>1279575213</v>
      </c>
      <c r="E14" s="78">
        <v>173725424</v>
      </c>
      <c r="F14" s="79">
        <f t="shared" si="0"/>
        <v>1453300637</v>
      </c>
      <c r="G14" s="77">
        <v>1265760020</v>
      </c>
      <c r="H14" s="78">
        <v>147791571</v>
      </c>
      <c r="I14" s="79">
        <f t="shared" si="1"/>
        <v>1413551591</v>
      </c>
      <c r="J14" s="77">
        <v>275696107</v>
      </c>
      <c r="K14" s="78">
        <v>52336655</v>
      </c>
      <c r="L14" s="78">
        <f t="shared" si="2"/>
        <v>328032762</v>
      </c>
      <c r="M14" s="95">
        <f t="shared" si="3"/>
        <v>0.22571569408869666</v>
      </c>
      <c r="N14" s="77">
        <v>356361088</v>
      </c>
      <c r="O14" s="78">
        <v>28685730</v>
      </c>
      <c r="P14" s="78">
        <f t="shared" si="4"/>
        <v>385046818</v>
      </c>
      <c r="Q14" s="95">
        <f t="shared" si="5"/>
        <v>0.26494643172718846</v>
      </c>
      <c r="R14" s="77">
        <v>277562910</v>
      </c>
      <c r="S14" s="78">
        <v>29535256</v>
      </c>
      <c r="T14" s="78">
        <f t="shared" si="6"/>
        <v>307098166</v>
      </c>
      <c r="U14" s="95">
        <f t="shared" si="7"/>
        <v>0.21725288836663337</v>
      </c>
      <c r="V14" s="77">
        <v>247149080</v>
      </c>
      <c r="W14" s="78">
        <v>39441952</v>
      </c>
      <c r="X14" s="78">
        <f t="shared" si="8"/>
        <v>286591032</v>
      </c>
      <c r="Y14" s="95">
        <f t="shared" si="9"/>
        <v>0.20274536410606325</v>
      </c>
      <c r="Z14" s="77">
        <f t="shared" si="10"/>
        <v>1156769185</v>
      </c>
      <c r="AA14" s="78">
        <f t="shared" si="11"/>
        <v>149999593</v>
      </c>
      <c r="AB14" s="78">
        <f t="shared" si="12"/>
        <v>1306768778</v>
      </c>
      <c r="AC14" s="95">
        <f t="shared" si="13"/>
        <v>0.92445778867932382</v>
      </c>
      <c r="AD14" s="77">
        <v>291960822</v>
      </c>
      <c r="AE14" s="78">
        <v>34615544</v>
      </c>
      <c r="AF14" s="78">
        <f t="shared" si="14"/>
        <v>326576366</v>
      </c>
      <c r="AG14" s="78">
        <v>1437256510</v>
      </c>
      <c r="AH14" s="78">
        <v>1520079452</v>
      </c>
      <c r="AI14" s="79">
        <v>1387862629</v>
      </c>
      <c r="AJ14" s="114">
        <f t="shared" si="15"/>
        <v>0.91301979457321158</v>
      </c>
      <c r="AK14" s="115">
        <f t="shared" si="16"/>
        <v>-0.12243792926521813</v>
      </c>
    </row>
    <row r="15" spans="1:37" ht="13" x14ac:dyDescent="0.3">
      <c r="A15" s="55" t="s">
        <v>116</v>
      </c>
      <c r="B15" s="56" t="s">
        <v>254</v>
      </c>
      <c r="C15" s="57" t="s">
        <v>255</v>
      </c>
      <c r="D15" s="77">
        <v>911671647</v>
      </c>
      <c r="E15" s="78">
        <v>373244700</v>
      </c>
      <c r="F15" s="79">
        <f t="shared" si="0"/>
        <v>1284916347</v>
      </c>
      <c r="G15" s="77">
        <v>883164218</v>
      </c>
      <c r="H15" s="78">
        <v>457300562</v>
      </c>
      <c r="I15" s="79">
        <f t="shared" si="1"/>
        <v>1340464780</v>
      </c>
      <c r="J15" s="77">
        <v>417209781</v>
      </c>
      <c r="K15" s="78">
        <v>123281484</v>
      </c>
      <c r="L15" s="78">
        <f t="shared" si="2"/>
        <v>540491265</v>
      </c>
      <c r="M15" s="95">
        <f t="shared" si="3"/>
        <v>0.42064315413367531</v>
      </c>
      <c r="N15" s="77">
        <v>440779105</v>
      </c>
      <c r="O15" s="78">
        <v>148979256</v>
      </c>
      <c r="P15" s="78">
        <f t="shared" si="4"/>
        <v>589758361</v>
      </c>
      <c r="Q15" s="95">
        <f t="shared" si="5"/>
        <v>0.45898580275436407</v>
      </c>
      <c r="R15" s="77">
        <v>397131379</v>
      </c>
      <c r="S15" s="78">
        <v>29814641</v>
      </c>
      <c r="T15" s="78">
        <f t="shared" si="6"/>
        <v>426946020</v>
      </c>
      <c r="U15" s="95">
        <f t="shared" si="7"/>
        <v>0.31850595880631793</v>
      </c>
      <c r="V15" s="77">
        <v>468863188</v>
      </c>
      <c r="W15" s="78">
        <v>128053953</v>
      </c>
      <c r="X15" s="78">
        <f t="shared" si="8"/>
        <v>596917141</v>
      </c>
      <c r="Y15" s="95">
        <f t="shared" si="9"/>
        <v>0.44530609823258466</v>
      </c>
      <c r="Z15" s="77">
        <f t="shared" si="10"/>
        <v>1723983453</v>
      </c>
      <c r="AA15" s="78">
        <f t="shared" si="11"/>
        <v>430129334</v>
      </c>
      <c r="AB15" s="78">
        <f t="shared" si="12"/>
        <v>2154112787</v>
      </c>
      <c r="AC15" s="95">
        <f t="shared" si="13"/>
        <v>1.6069894704730698</v>
      </c>
      <c r="AD15" s="77">
        <v>374608970</v>
      </c>
      <c r="AE15" s="78">
        <v>113243345</v>
      </c>
      <c r="AF15" s="78">
        <f t="shared" si="14"/>
        <v>487852315</v>
      </c>
      <c r="AG15" s="78">
        <v>1128656507</v>
      </c>
      <c r="AH15" s="78">
        <v>1256967869</v>
      </c>
      <c r="AI15" s="79">
        <v>1891187799</v>
      </c>
      <c r="AJ15" s="114">
        <f t="shared" si="15"/>
        <v>1.5045633588904412</v>
      </c>
      <c r="AK15" s="115">
        <f t="shared" si="16"/>
        <v>0.2235611529280126</v>
      </c>
    </row>
    <row r="16" spans="1:37" ht="14" x14ac:dyDescent="0.3">
      <c r="A16" s="58" t="s">
        <v>0</v>
      </c>
      <c r="B16" s="59" t="s">
        <v>256</v>
      </c>
      <c r="C16" s="60" t="s">
        <v>0</v>
      </c>
      <c r="D16" s="80">
        <f>SUM(D11:D15)</f>
        <v>3119223632</v>
      </c>
      <c r="E16" s="81">
        <f>SUM(E11:E15)</f>
        <v>715385350</v>
      </c>
      <c r="F16" s="82">
        <f t="shared" si="0"/>
        <v>3834608982</v>
      </c>
      <c r="G16" s="80">
        <f>SUM(G11:G15)</f>
        <v>3106940018</v>
      </c>
      <c r="H16" s="81">
        <f>SUM(H11:H15)</f>
        <v>806104732</v>
      </c>
      <c r="I16" s="82">
        <f t="shared" si="1"/>
        <v>3913044750</v>
      </c>
      <c r="J16" s="80">
        <f>SUM(J11:J15)</f>
        <v>871834552</v>
      </c>
      <c r="K16" s="81">
        <f>SUM(K11:K15)</f>
        <v>212201817</v>
      </c>
      <c r="L16" s="81">
        <f t="shared" si="2"/>
        <v>1084036369</v>
      </c>
      <c r="M16" s="96">
        <f t="shared" si="3"/>
        <v>0.28269802060355159</v>
      </c>
      <c r="N16" s="80">
        <f>SUM(N11:N15)</f>
        <v>1034232658</v>
      </c>
      <c r="O16" s="81">
        <f>SUM(O11:O15)</f>
        <v>218056211</v>
      </c>
      <c r="P16" s="81">
        <f t="shared" si="4"/>
        <v>1252288869</v>
      </c>
      <c r="Q16" s="96">
        <f t="shared" si="5"/>
        <v>0.32657537571062834</v>
      </c>
      <c r="R16" s="80">
        <f>SUM(R11:R15)</f>
        <v>889161502</v>
      </c>
      <c r="S16" s="81">
        <f>SUM(S11:S15)</f>
        <v>87415166</v>
      </c>
      <c r="T16" s="81">
        <f t="shared" si="6"/>
        <v>976576668</v>
      </c>
      <c r="U16" s="96">
        <f t="shared" si="7"/>
        <v>0.249569511823242</v>
      </c>
      <c r="V16" s="80">
        <f>SUM(V11:V15)</f>
        <v>943342709</v>
      </c>
      <c r="W16" s="81">
        <f>SUM(W11:W15)</f>
        <v>227564392</v>
      </c>
      <c r="X16" s="81">
        <f t="shared" si="8"/>
        <v>1170907101</v>
      </c>
      <c r="Y16" s="96">
        <f t="shared" si="9"/>
        <v>0.29923171744969185</v>
      </c>
      <c r="Z16" s="80">
        <f t="shared" si="10"/>
        <v>3738571421</v>
      </c>
      <c r="AA16" s="81">
        <f t="shared" si="11"/>
        <v>745237586</v>
      </c>
      <c r="AB16" s="81">
        <f t="shared" si="12"/>
        <v>4483809007</v>
      </c>
      <c r="AC16" s="96">
        <f t="shared" si="13"/>
        <v>1.1458619293837617</v>
      </c>
      <c r="AD16" s="80">
        <f>SUM(AD11:AD15)</f>
        <v>901758808</v>
      </c>
      <c r="AE16" s="81">
        <f>SUM(AE11:AE15)</f>
        <v>189185022</v>
      </c>
      <c r="AF16" s="81">
        <f t="shared" si="14"/>
        <v>1090943830</v>
      </c>
      <c r="AG16" s="81">
        <f>SUM(AG11:AG15)</f>
        <v>3637647911</v>
      </c>
      <c r="AH16" s="81">
        <f>SUM(AH11:AH15)</f>
        <v>3901359758</v>
      </c>
      <c r="AI16" s="82">
        <f>SUM(AI11:AI15)</f>
        <v>4290837361</v>
      </c>
      <c r="AJ16" s="116">
        <f t="shared" si="15"/>
        <v>1.0998312452988603</v>
      </c>
      <c r="AK16" s="117">
        <f t="shared" si="16"/>
        <v>7.3297330990909071E-2</v>
      </c>
    </row>
    <row r="17" spans="1:37" ht="13" x14ac:dyDescent="0.3">
      <c r="A17" s="55" t="s">
        <v>101</v>
      </c>
      <c r="B17" s="56" t="s">
        <v>257</v>
      </c>
      <c r="C17" s="57" t="s">
        <v>258</v>
      </c>
      <c r="D17" s="77">
        <v>279291536</v>
      </c>
      <c r="E17" s="78">
        <v>64945317</v>
      </c>
      <c r="F17" s="79">
        <f t="shared" si="0"/>
        <v>344236853</v>
      </c>
      <c r="G17" s="77">
        <v>292923898</v>
      </c>
      <c r="H17" s="78">
        <v>68118548</v>
      </c>
      <c r="I17" s="79">
        <f t="shared" si="1"/>
        <v>361042446</v>
      </c>
      <c r="J17" s="77">
        <v>53667483</v>
      </c>
      <c r="K17" s="78">
        <v>13506765</v>
      </c>
      <c r="L17" s="78">
        <f t="shared" si="2"/>
        <v>67174248</v>
      </c>
      <c r="M17" s="95">
        <f t="shared" si="3"/>
        <v>0.19513961801178795</v>
      </c>
      <c r="N17" s="77">
        <v>59859656</v>
      </c>
      <c r="O17" s="78">
        <v>10008850</v>
      </c>
      <c r="P17" s="78">
        <f t="shared" si="4"/>
        <v>69868506</v>
      </c>
      <c r="Q17" s="95">
        <f t="shared" si="5"/>
        <v>0.20296637443405863</v>
      </c>
      <c r="R17" s="77">
        <v>58644784</v>
      </c>
      <c r="S17" s="78">
        <v>8035217</v>
      </c>
      <c r="T17" s="78">
        <f t="shared" si="6"/>
        <v>66680001</v>
      </c>
      <c r="U17" s="95">
        <f t="shared" si="7"/>
        <v>0.18468742869086369</v>
      </c>
      <c r="V17" s="77">
        <v>70115586</v>
      </c>
      <c r="W17" s="78">
        <v>18749525</v>
      </c>
      <c r="X17" s="78">
        <f t="shared" si="8"/>
        <v>88865111</v>
      </c>
      <c r="Y17" s="95">
        <f t="shared" si="9"/>
        <v>0.24613480211132849</v>
      </c>
      <c r="Z17" s="77">
        <f t="shared" si="10"/>
        <v>242287509</v>
      </c>
      <c r="AA17" s="78">
        <f t="shared" si="11"/>
        <v>50300357</v>
      </c>
      <c r="AB17" s="78">
        <f t="shared" si="12"/>
        <v>292587866</v>
      </c>
      <c r="AC17" s="95">
        <f t="shared" si="13"/>
        <v>0.81039741792575826</v>
      </c>
      <c r="AD17" s="77">
        <v>69016002</v>
      </c>
      <c r="AE17" s="78">
        <v>14549792</v>
      </c>
      <c r="AF17" s="78">
        <f t="shared" si="14"/>
        <v>83565794</v>
      </c>
      <c r="AG17" s="78">
        <v>338170700</v>
      </c>
      <c r="AH17" s="78">
        <v>337803548</v>
      </c>
      <c r="AI17" s="79">
        <v>268497109</v>
      </c>
      <c r="AJ17" s="114">
        <f t="shared" si="15"/>
        <v>0.79483211644656848</v>
      </c>
      <c r="AK17" s="115">
        <f t="shared" si="16"/>
        <v>6.34149063431384E-2</v>
      </c>
    </row>
    <row r="18" spans="1:37" ht="13" x14ac:dyDescent="0.3">
      <c r="A18" s="55" t="s">
        <v>101</v>
      </c>
      <c r="B18" s="56" t="s">
        <v>259</v>
      </c>
      <c r="C18" s="57" t="s">
        <v>260</v>
      </c>
      <c r="D18" s="77">
        <v>674419724</v>
      </c>
      <c r="E18" s="78">
        <v>117553835</v>
      </c>
      <c r="F18" s="79">
        <f t="shared" si="0"/>
        <v>791973559</v>
      </c>
      <c r="G18" s="77">
        <v>722195426</v>
      </c>
      <c r="H18" s="78">
        <v>128037364</v>
      </c>
      <c r="I18" s="79">
        <f t="shared" si="1"/>
        <v>850232790</v>
      </c>
      <c r="J18" s="77">
        <v>162691016</v>
      </c>
      <c r="K18" s="78">
        <v>7037812</v>
      </c>
      <c r="L18" s="78">
        <f t="shared" si="2"/>
        <v>169728828</v>
      </c>
      <c r="M18" s="95">
        <f t="shared" si="3"/>
        <v>0.21431123055965559</v>
      </c>
      <c r="N18" s="77">
        <v>151152184</v>
      </c>
      <c r="O18" s="78">
        <v>40518329</v>
      </c>
      <c r="P18" s="78">
        <f t="shared" si="4"/>
        <v>191670513</v>
      </c>
      <c r="Q18" s="95">
        <f t="shared" si="5"/>
        <v>0.2420163032235777</v>
      </c>
      <c r="R18" s="77">
        <v>151346854</v>
      </c>
      <c r="S18" s="78">
        <v>15995269</v>
      </c>
      <c r="T18" s="78">
        <f t="shared" si="6"/>
        <v>167342123</v>
      </c>
      <c r="U18" s="95">
        <f t="shared" si="7"/>
        <v>0.19681918289695696</v>
      </c>
      <c r="V18" s="77">
        <v>184740638</v>
      </c>
      <c r="W18" s="78">
        <v>28266746</v>
      </c>
      <c r="X18" s="78">
        <f t="shared" si="8"/>
        <v>213007384</v>
      </c>
      <c r="Y18" s="95">
        <f t="shared" si="9"/>
        <v>0.25052831001730713</v>
      </c>
      <c r="Z18" s="77">
        <f t="shared" si="10"/>
        <v>649930692</v>
      </c>
      <c r="AA18" s="78">
        <f t="shared" si="11"/>
        <v>91818156</v>
      </c>
      <c r="AB18" s="78">
        <f t="shared" si="12"/>
        <v>741748848</v>
      </c>
      <c r="AC18" s="95">
        <f t="shared" si="13"/>
        <v>0.87240677697222191</v>
      </c>
      <c r="AD18" s="77">
        <v>173318449</v>
      </c>
      <c r="AE18" s="78">
        <v>20669749</v>
      </c>
      <c r="AF18" s="78">
        <f t="shared" si="14"/>
        <v>193988198</v>
      </c>
      <c r="AG18" s="78">
        <v>693990899</v>
      </c>
      <c r="AH18" s="78">
        <v>740354204</v>
      </c>
      <c r="AI18" s="79">
        <v>660458402</v>
      </c>
      <c r="AJ18" s="114">
        <f t="shared" si="15"/>
        <v>0.8920843542613287</v>
      </c>
      <c r="AK18" s="115">
        <f t="shared" si="16"/>
        <v>9.8043005688418283E-2</v>
      </c>
    </row>
    <row r="19" spans="1:37" ht="13" x14ac:dyDescent="0.3">
      <c r="A19" s="55" t="s">
        <v>101</v>
      </c>
      <c r="B19" s="56" t="s">
        <v>261</v>
      </c>
      <c r="C19" s="57" t="s">
        <v>262</v>
      </c>
      <c r="D19" s="77">
        <v>186369733</v>
      </c>
      <c r="E19" s="78">
        <v>13982913</v>
      </c>
      <c r="F19" s="79">
        <f t="shared" si="0"/>
        <v>200352646</v>
      </c>
      <c r="G19" s="77">
        <v>227209907</v>
      </c>
      <c r="H19" s="78">
        <v>16591684</v>
      </c>
      <c r="I19" s="79">
        <f t="shared" si="1"/>
        <v>243801591</v>
      </c>
      <c r="J19" s="77">
        <v>62103319</v>
      </c>
      <c r="K19" s="78">
        <v>6779226</v>
      </c>
      <c r="L19" s="78">
        <f t="shared" si="2"/>
        <v>68882545</v>
      </c>
      <c r="M19" s="95">
        <f t="shared" si="3"/>
        <v>0.34380651503848869</v>
      </c>
      <c r="N19" s="77">
        <v>48340357</v>
      </c>
      <c r="O19" s="78">
        <v>3777836</v>
      </c>
      <c r="P19" s="78">
        <f t="shared" si="4"/>
        <v>52118193</v>
      </c>
      <c r="Q19" s="95">
        <f t="shared" si="5"/>
        <v>0.2601322919388846</v>
      </c>
      <c r="R19" s="77">
        <v>51398285</v>
      </c>
      <c r="S19" s="78">
        <v>2176054</v>
      </c>
      <c r="T19" s="78">
        <f t="shared" si="6"/>
        <v>53574339</v>
      </c>
      <c r="U19" s="95">
        <f t="shared" si="7"/>
        <v>0.21974564965000576</v>
      </c>
      <c r="V19" s="77">
        <v>55354504</v>
      </c>
      <c r="W19" s="78">
        <v>2936576</v>
      </c>
      <c r="X19" s="78">
        <f t="shared" si="8"/>
        <v>58291080</v>
      </c>
      <c r="Y19" s="95">
        <f t="shared" si="9"/>
        <v>0.23909228713769962</v>
      </c>
      <c r="Z19" s="77">
        <f t="shared" si="10"/>
        <v>217196465</v>
      </c>
      <c r="AA19" s="78">
        <f t="shared" si="11"/>
        <v>15669692</v>
      </c>
      <c r="AB19" s="78">
        <f t="shared" si="12"/>
        <v>232866157</v>
      </c>
      <c r="AC19" s="95">
        <f t="shared" si="13"/>
        <v>0.95514617457931195</v>
      </c>
      <c r="AD19" s="77">
        <v>50504859</v>
      </c>
      <c r="AE19" s="78">
        <v>17244908</v>
      </c>
      <c r="AF19" s="78">
        <f t="shared" si="14"/>
        <v>67749767</v>
      </c>
      <c r="AG19" s="78">
        <v>210929141</v>
      </c>
      <c r="AH19" s="78">
        <v>273372323</v>
      </c>
      <c r="AI19" s="79">
        <v>242962915</v>
      </c>
      <c r="AJ19" s="114">
        <f t="shared" si="15"/>
        <v>0.88876193585990781</v>
      </c>
      <c r="AK19" s="115">
        <f t="shared" si="16"/>
        <v>-0.13961209637813221</v>
      </c>
    </row>
    <row r="20" spans="1:37" ht="13" x14ac:dyDescent="0.3">
      <c r="A20" s="55" t="s">
        <v>101</v>
      </c>
      <c r="B20" s="56" t="s">
        <v>263</v>
      </c>
      <c r="C20" s="57" t="s">
        <v>264</v>
      </c>
      <c r="D20" s="77">
        <v>72949043</v>
      </c>
      <c r="E20" s="78">
        <v>29910000</v>
      </c>
      <c r="F20" s="79">
        <f t="shared" si="0"/>
        <v>102859043</v>
      </c>
      <c r="G20" s="77">
        <v>74410439</v>
      </c>
      <c r="H20" s="78">
        <v>29910000</v>
      </c>
      <c r="I20" s="79">
        <f t="shared" si="1"/>
        <v>104320439</v>
      </c>
      <c r="J20" s="77">
        <v>18192097</v>
      </c>
      <c r="K20" s="78">
        <v>2266229</v>
      </c>
      <c r="L20" s="78">
        <f t="shared" si="2"/>
        <v>20458326</v>
      </c>
      <c r="M20" s="95">
        <f t="shared" si="3"/>
        <v>0.19889671732605951</v>
      </c>
      <c r="N20" s="77">
        <v>6330642</v>
      </c>
      <c r="O20" s="78">
        <v>1808691</v>
      </c>
      <c r="P20" s="78">
        <f t="shared" si="4"/>
        <v>8139333</v>
      </c>
      <c r="Q20" s="95">
        <f t="shared" si="5"/>
        <v>7.9130942332411164E-2</v>
      </c>
      <c r="R20" s="77">
        <v>293166</v>
      </c>
      <c r="S20" s="78">
        <v>150000</v>
      </c>
      <c r="T20" s="78">
        <f t="shared" si="6"/>
        <v>443166</v>
      </c>
      <c r="U20" s="95">
        <f t="shared" si="7"/>
        <v>4.2481224604509187E-3</v>
      </c>
      <c r="V20" s="77">
        <v>42506897</v>
      </c>
      <c r="W20" s="78">
        <v>0</v>
      </c>
      <c r="X20" s="78">
        <f t="shared" si="8"/>
        <v>42506897</v>
      </c>
      <c r="Y20" s="95">
        <f t="shared" si="9"/>
        <v>0.40746470593360906</v>
      </c>
      <c r="Z20" s="77">
        <f t="shared" si="10"/>
        <v>67322802</v>
      </c>
      <c r="AA20" s="78">
        <f t="shared" si="11"/>
        <v>4224920</v>
      </c>
      <c r="AB20" s="78">
        <f t="shared" si="12"/>
        <v>71547722</v>
      </c>
      <c r="AC20" s="95">
        <f t="shared" si="13"/>
        <v>0.68584567593700407</v>
      </c>
      <c r="AD20" s="77">
        <v>6979400</v>
      </c>
      <c r="AE20" s="78">
        <v>3587577</v>
      </c>
      <c r="AF20" s="78">
        <f t="shared" si="14"/>
        <v>10566977</v>
      </c>
      <c r="AG20" s="78">
        <v>103156164</v>
      </c>
      <c r="AH20" s="78">
        <v>100322666</v>
      </c>
      <c r="AI20" s="79">
        <v>110902564</v>
      </c>
      <c r="AJ20" s="114">
        <f t="shared" si="15"/>
        <v>1.1054587006290284</v>
      </c>
      <c r="AK20" s="115">
        <f t="shared" si="16"/>
        <v>3.022616591291909</v>
      </c>
    </row>
    <row r="21" spans="1:37" ht="13" x14ac:dyDescent="0.3">
      <c r="A21" s="55" t="s">
        <v>101</v>
      </c>
      <c r="B21" s="56" t="s">
        <v>67</v>
      </c>
      <c r="C21" s="57" t="s">
        <v>68</v>
      </c>
      <c r="D21" s="77">
        <v>8463201934</v>
      </c>
      <c r="E21" s="78">
        <v>653856127</v>
      </c>
      <c r="F21" s="79">
        <f t="shared" si="0"/>
        <v>9117058061</v>
      </c>
      <c r="G21" s="77">
        <v>8378686138</v>
      </c>
      <c r="H21" s="78">
        <v>770152866</v>
      </c>
      <c r="I21" s="79">
        <f t="shared" si="1"/>
        <v>9148839004</v>
      </c>
      <c r="J21" s="77">
        <v>2141894849</v>
      </c>
      <c r="K21" s="78">
        <v>67978506</v>
      </c>
      <c r="L21" s="78">
        <f t="shared" si="2"/>
        <v>2209873355</v>
      </c>
      <c r="M21" s="95">
        <f t="shared" si="3"/>
        <v>0.24238886494023393</v>
      </c>
      <c r="N21" s="77">
        <v>2221262597</v>
      </c>
      <c r="O21" s="78">
        <v>168541839</v>
      </c>
      <c r="P21" s="78">
        <f t="shared" si="4"/>
        <v>2389804436</v>
      </c>
      <c r="Q21" s="95">
        <f t="shared" si="5"/>
        <v>0.26212451648441903</v>
      </c>
      <c r="R21" s="77">
        <v>1180788141</v>
      </c>
      <c r="S21" s="78">
        <v>97235795</v>
      </c>
      <c r="T21" s="78">
        <f t="shared" si="6"/>
        <v>1278023936</v>
      </c>
      <c r="U21" s="95">
        <f t="shared" si="7"/>
        <v>0.13969247195641218</v>
      </c>
      <c r="V21" s="77">
        <v>3678589309</v>
      </c>
      <c r="W21" s="78">
        <v>159521547</v>
      </c>
      <c r="X21" s="78">
        <f t="shared" si="8"/>
        <v>3838110856</v>
      </c>
      <c r="Y21" s="95">
        <f t="shared" si="9"/>
        <v>0.41951889789752822</v>
      </c>
      <c r="Z21" s="77">
        <f t="shared" si="10"/>
        <v>9222534896</v>
      </c>
      <c r="AA21" s="78">
        <f t="shared" si="11"/>
        <v>493277687</v>
      </c>
      <c r="AB21" s="78">
        <f t="shared" si="12"/>
        <v>9715812583</v>
      </c>
      <c r="AC21" s="95">
        <f t="shared" si="13"/>
        <v>1.0619721889031069</v>
      </c>
      <c r="AD21" s="77">
        <v>1686980068</v>
      </c>
      <c r="AE21" s="78">
        <v>298622147</v>
      </c>
      <c r="AF21" s="78">
        <f t="shared" si="14"/>
        <v>1985602215</v>
      </c>
      <c r="AG21" s="78">
        <v>9204252841</v>
      </c>
      <c r="AH21" s="78">
        <v>8667488493</v>
      </c>
      <c r="AI21" s="79">
        <v>7813128494</v>
      </c>
      <c r="AJ21" s="114">
        <f t="shared" si="15"/>
        <v>0.9014293471874818</v>
      </c>
      <c r="AK21" s="115">
        <f t="shared" si="16"/>
        <v>0.93297067610291728</v>
      </c>
    </row>
    <row r="22" spans="1:37" ht="13" x14ac:dyDescent="0.3">
      <c r="A22" s="55" t="s">
        <v>101</v>
      </c>
      <c r="B22" s="56" t="s">
        <v>265</v>
      </c>
      <c r="C22" s="57" t="s">
        <v>266</v>
      </c>
      <c r="D22" s="77">
        <v>163841834</v>
      </c>
      <c r="E22" s="78">
        <v>24034000</v>
      </c>
      <c r="F22" s="79">
        <f t="shared" si="0"/>
        <v>187875834</v>
      </c>
      <c r="G22" s="77">
        <v>161663779</v>
      </c>
      <c r="H22" s="78">
        <v>29954420</v>
      </c>
      <c r="I22" s="79">
        <f t="shared" si="1"/>
        <v>191618199</v>
      </c>
      <c r="J22" s="77">
        <v>37526950</v>
      </c>
      <c r="K22" s="78">
        <v>7185085</v>
      </c>
      <c r="L22" s="78">
        <f t="shared" si="2"/>
        <v>44712035</v>
      </c>
      <c r="M22" s="95">
        <f t="shared" si="3"/>
        <v>0.23798715379222216</v>
      </c>
      <c r="N22" s="77">
        <v>48579300</v>
      </c>
      <c r="O22" s="78">
        <v>11917873</v>
      </c>
      <c r="P22" s="78">
        <f t="shared" si="4"/>
        <v>60497173</v>
      </c>
      <c r="Q22" s="95">
        <f t="shared" si="5"/>
        <v>0.32200614476048045</v>
      </c>
      <c r="R22" s="77">
        <v>42606181</v>
      </c>
      <c r="S22" s="78">
        <v>5212045</v>
      </c>
      <c r="T22" s="78">
        <f t="shared" si="6"/>
        <v>47818226</v>
      </c>
      <c r="U22" s="95">
        <f t="shared" si="7"/>
        <v>0.24954950129762987</v>
      </c>
      <c r="V22" s="77">
        <v>37897036</v>
      </c>
      <c r="W22" s="78">
        <v>2957046</v>
      </c>
      <c r="X22" s="78">
        <f t="shared" si="8"/>
        <v>40854082</v>
      </c>
      <c r="Y22" s="95">
        <f t="shared" si="9"/>
        <v>0.21320564650542406</v>
      </c>
      <c r="Z22" s="77">
        <f t="shared" si="10"/>
        <v>166609467</v>
      </c>
      <c r="AA22" s="78">
        <f t="shared" si="11"/>
        <v>27272049</v>
      </c>
      <c r="AB22" s="78">
        <f t="shared" si="12"/>
        <v>193881516</v>
      </c>
      <c r="AC22" s="95">
        <f t="shared" si="13"/>
        <v>1.0118115972898796</v>
      </c>
      <c r="AD22" s="77">
        <v>34226660</v>
      </c>
      <c r="AE22" s="78">
        <v>9388833</v>
      </c>
      <c r="AF22" s="78">
        <f t="shared" si="14"/>
        <v>43615493</v>
      </c>
      <c r="AG22" s="78">
        <v>179840103</v>
      </c>
      <c r="AH22" s="78">
        <v>203551986</v>
      </c>
      <c r="AI22" s="79">
        <v>194975382</v>
      </c>
      <c r="AJ22" s="114">
        <f t="shared" si="15"/>
        <v>0.95786528950889238</v>
      </c>
      <c r="AK22" s="115">
        <f t="shared" si="16"/>
        <v>-6.3312616918029585E-2</v>
      </c>
    </row>
    <row r="23" spans="1:37" ht="13" x14ac:dyDescent="0.3">
      <c r="A23" s="55" t="s">
        <v>101</v>
      </c>
      <c r="B23" s="56" t="s">
        <v>267</v>
      </c>
      <c r="C23" s="57" t="s">
        <v>268</v>
      </c>
      <c r="D23" s="77">
        <v>176951300</v>
      </c>
      <c r="E23" s="78">
        <v>23780256</v>
      </c>
      <c r="F23" s="79">
        <f t="shared" si="0"/>
        <v>200731556</v>
      </c>
      <c r="G23" s="77">
        <v>186169999</v>
      </c>
      <c r="H23" s="78">
        <v>37934601</v>
      </c>
      <c r="I23" s="79">
        <f t="shared" si="1"/>
        <v>224104600</v>
      </c>
      <c r="J23" s="77">
        <v>44815160</v>
      </c>
      <c r="K23" s="78">
        <v>8167373</v>
      </c>
      <c r="L23" s="78">
        <f t="shared" si="2"/>
        <v>52982533</v>
      </c>
      <c r="M23" s="95">
        <f t="shared" si="3"/>
        <v>0.26394720419543799</v>
      </c>
      <c r="N23" s="77">
        <v>48187512</v>
      </c>
      <c r="O23" s="78">
        <v>17330154</v>
      </c>
      <c r="P23" s="78">
        <f t="shared" si="4"/>
        <v>65517666</v>
      </c>
      <c r="Q23" s="95">
        <f t="shared" si="5"/>
        <v>0.32639445090536734</v>
      </c>
      <c r="R23" s="77">
        <v>42039685</v>
      </c>
      <c r="S23" s="78">
        <v>5144445</v>
      </c>
      <c r="T23" s="78">
        <f t="shared" si="6"/>
        <v>47184130</v>
      </c>
      <c r="U23" s="95">
        <f t="shared" si="7"/>
        <v>0.21054512044821927</v>
      </c>
      <c r="V23" s="77">
        <v>39636337</v>
      </c>
      <c r="W23" s="78">
        <v>1189247</v>
      </c>
      <c r="X23" s="78">
        <f t="shared" si="8"/>
        <v>40825584</v>
      </c>
      <c r="Y23" s="95">
        <f t="shared" si="9"/>
        <v>0.18217200360902899</v>
      </c>
      <c r="Z23" s="77">
        <f t="shared" si="10"/>
        <v>174678694</v>
      </c>
      <c r="AA23" s="78">
        <f t="shared" si="11"/>
        <v>31831219</v>
      </c>
      <c r="AB23" s="78">
        <f t="shared" si="12"/>
        <v>206509913</v>
      </c>
      <c r="AC23" s="95">
        <f t="shared" si="13"/>
        <v>0.9214889520340056</v>
      </c>
      <c r="AD23" s="77">
        <v>71522724</v>
      </c>
      <c r="AE23" s="78">
        <v>6373625</v>
      </c>
      <c r="AF23" s="78">
        <f t="shared" si="14"/>
        <v>77896349</v>
      </c>
      <c r="AG23" s="78">
        <v>197071068</v>
      </c>
      <c r="AH23" s="78">
        <v>220631603</v>
      </c>
      <c r="AI23" s="79">
        <v>214818532</v>
      </c>
      <c r="AJ23" s="114">
        <f t="shared" si="15"/>
        <v>0.97365259137422844</v>
      </c>
      <c r="AK23" s="115">
        <f t="shared" si="16"/>
        <v>-0.4758986201009241</v>
      </c>
    </row>
    <row r="24" spans="1:37" ht="13" x14ac:dyDescent="0.3">
      <c r="A24" s="55" t="s">
        <v>116</v>
      </c>
      <c r="B24" s="56" t="s">
        <v>269</v>
      </c>
      <c r="C24" s="57" t="s">
        <v>270</v>
      </c>
      <c r="D24" s="77">
        <v>1548982385</v>
      </c>
      <c r="E24" s="78">
        <v>180628958</v>
      </c>
      <c r="F24" s="79">
        <f t="shared" si="0"/>
        <v>1729611343</v>
      </c>
      <c r="G24" s="77">
        <v>1465103784</v>
      </c>
      <c r="H24" s="78">
        <v>193636991</v>
      </c>
      <c r="I24" s="79">
        <f t="shared" si="1"/>
        <v>1658740775</v>
      </c>
      <c r="J24" s="77">
        <v>304396818</v>
      </c>
      <c r="K24" s="78">
        <v>31016772</v>
      </c>
      <c r="L24" s="78">
        <f t="shared" si="2"/>
        <v>335413590</v>
      </c>
      <c r="M24" s="95">
        <f t="shared" si="3"/>
        <v>0.19392425434619737</v>
      </c>
      <c r="N24" s="77">
        <v>617498888</v>
      </c>
      <c r="O24" s="78">
        <v>77353154</v>
      </c>
      <c r="P24" s="78">
        <f t="shared" si="4"/>
        <v>694852042</v>
      </c>
      <c r="Q24" s="95">
        <f t="shared" si="5"/>
        <v>0.40173883272225974</v>
      </c>
      <c r="R24" s="77">
        <v>289113920</v>
      </c>
      <c r="S24" s="78">
        <v>31479837</v>
      </c>
      <c r="T24" s="78">
        <f t="shared" si="6"/>
        <v>320593757</v>
      </c>
      <c r="U24" s="95">
        <f t="shared" si="7"/>
        <v>0.19327538204394837</v>
      </c>
      <c r="V24" s="77">
        <v>358273885</v>
      </c>
      <c r="W24" s="78">
        <v>58035710</v>
      </c>
      <c r="X24" s="78">
        <f t="shared" si="8"/>
        <v>416309595</v>
      </c>
      <c r="Y24" s="95">
        <f t="shared" si="9"/>
        <v>0.2509792978351304</v>
      </c>
      <c r="Z24" s="77">
        <f t="shared" si="10"/>
        <v>1569283511</v>
      </c>
      <c r="AA24" s="78">
        <f t="shared" si="11"/>
        <v>197885473</v>
      </c>
      <c r="AB24" s="78">
        <f t="shared" si="12"/>
        <v>1767168984</v>
      </c>
      <c r="AC24" s="95">
        <f t="shared" si="13"/>
        <v>1.0653677841855669</v>
      </c>
      <c r="AD24" s="77">
        <v>561673304</v>
      </c>
      <c r="AE24" s="78">
        <v>233587582</v>
      </c>
      <c r="AF24" s="78">
        <f t="shared" si="14"/>
        <v>795260886</v>
      </c>
      <c r="AG24" s="78">
        <v>1570299519</v>
      </c>
      <c r="AH24" s="78">
        <v>1590726643</v>
      </c>
      <c r="AI24" s="79">
        <v>2115951596</v>
      </c>
      <c r="AJ24" s="114">
        <f t="shared" si="15"/>
        <v>1.3301792644960433</v>
      </c>
      <c r="AK24" s="115">
        <f t="shared" si="16"/>
        <v>-0.47651191913391799</v>
      </c>
    </row>
    <row r="25" spans="1:37" ht="14" x14ac:dyDescent="0.3">
      <c r="A25" s="58" t="s">
        <v>0</v>
      </c>
      <c r="B25" s="59" t="s">
        <v>271</v>
      </c>
      <c r="C25" s="60" t="s">
        <v>0</v>
      </c>
      <c r="D25" s="80">
        <f>SUM(D17:D24)</f>
        <v>11566007489</v>
      </c>
      <c r="E25" s="81">
        <f>SUM(E17:E24)</f>
        <v>1108691406</v>
      </c>
      <c r="F25" s="82">
        <f t="shared" si="0"/>
        <v>12674698895</v>
      </c>
      <c r="G25" s="80">
        <f>SUM(G17:G24)</f>
        <v>11508363370</v>
      </c>
      <c r="H25" s="81">
        <f>SUM(H17:H24)</f>
        <v>1274336474</v>
      </c>
      <c r="I25" s="82">
        <f t="shared" si="1"/>
        <v>12782699844</v>
      </c>
      <c r="J25" s="80">
        <f>SUM(J17:J24)</f>
        <v>2825287692</v>
      </c>
      <c r="K25" s="81">
        <f>SUM(K17:K24)</f>
        <v>143937768</v>
      </c>
      <c r="L25" s="81">
        <f t="shared" si="2"/>
        <v>2969225460</v>
      </c>
      <c r="M25" s="96">
        <f t="shared" si="3"/>
        <v>0.23426398406760732</v>
      </c>
      <c r="N25" s="80">
        <f>SUM(N17:N24)</f>
        <v>3201211136</v>
      </c>
      <c r="O25" s="81">
        <f>SUM(O17:O24)</f>
        <v>331256726</v>
      </c>
      <c r="P25" s="81">
        <f t="shared" si="4"/>
        <v>3532467862</v>
      </c>
      <c r="Q25" s="96">
        <f t="shared" si="5"/>
        <v>0.27870231011117047</v>
      </c>
      <c r="R25" s="80">
        <f>SUM(R17:R24)</f>
        <v>1816231016</v>
      </c>
      <c r="S25" s="81">
        <f>SUM(S17:S24)</f>
        <v>165428662</v>
      </c>
      <c r="T25" s="81">
        <f t="shared" si="6"/>
        <v>1981659678</v>
      </c>
      <c r="U25" s="96">
        <f t="shared" si="7"/>
        <v>0.1550266924972161</v>
      </c>
      <c r="V25" s="80">
        <f>SUM(V17:V24)</f>
        <v>4467114192</v>
      </c>
      <c r="W25" s="81">
        <f>SUM(W17:W24)</f>
        <v>271656397</v>
      </c>
      <c r="X25" s="81">
        <f t="shared" si="8"/>
        <v>4738770589</v>
      </c>
      <c r="Y25" s="96">
        <f t="shared" si="9"/>
        <v>0.37071750466113818</v>
      </c>
      <c r="Z25" s="80">
        <f t="shared" si="10"/>
        <v>12309844036</v>
      </c>
      <c r="AA25" s="81">
        <f t="shared" si="11"/>
        <v>912279553</v>
      </c>
      <c r="AB25" s="81">
        <f t="shared" si="12"/>
        <v>13222123589</v>
      </c>
      <c r="AC25" s="96">
        <f t="shared" si="13"/>
        <v>1.0343764424075292</v>
      </c>
      <c r="AD25" s="80">
        <f>SUM(AD17:AD24)</f>
        <v>2654221466</v>
      </c>
      <c r="AE25" s="81">
        <f>SUM(AE17:AE24)</f>
        <v>604024213</v>
      </c>
      <c r="AF25" s="81">
        <f t="shared" si="14"/>
        <v>3258245679</v>
      </c>
      <c r="AG25" s="81">
        <f>SUM(AG17:AG24)</f>
        <v>12497710435</v>
      </c>
      <c r="AH25" s="81">
        <f>SUM(AH17:AH24)</f>
        <v>12134251466</v>
      </c>
      <c r="AI25" s="82">
        <f>SUM(AI17:AI24)</f>
        <v>11621694994</v>
      </c>
      <c r="AJ25" s="116">
        <f t="shared" si="15"/>
        <v>0.95775953107316292</v>
      </c>
      <c r="AK25" s="117">
        <f t="shared" si="16"/>
        <v>0.45439327044681099</v>
      </c>
    </row>
    <row r="26" spans="1:37" ht="13" x14ac:dyDescent="0.3">
      <c r="A26" s="55" t="s">
        <v>101</v>
      </c>
      <c r="B26" s="56" t="s">
        <v>272</v>
      </c>
      <c r="C26" s="57" t="s">
        <v>273</v>
      </c>
      <c r="D26" s="77">
        <v>247909107</v>
      </c>
      <c r="E26" s="78">
        <v>37980868</v>
      </c>
      <c r="F26" s="79">
        <f t="shared" si="0"/>
        <v>285889975</v>
      </c>
      <c r="G26" s="77">
        <v>276804202</v>
      </c>
      <c r="H26" s="78">
        <v>37980868</v>
      </c>
      <c r="I26" s="79">
        <f t="shared" si="1"/>
        <v>314785070</v>
      </c>
      <c r="J26" s="77">
        <v>62011959</v>
      </c>
      <c r="K26" s="78">
        <v>-17545230</v>
      </c>
      <c r="L26" s="78">
        <f t="shared" si="2"/>
        <v>44466729</v>
      </c>
      <c r="M26" s="95">
        <f t="shared" si="3"/>
        <v>0.15553790929535041</v>
      </c>
      <c r="N26" s="77">
        <v>65273926</v>
      </c>
      <c r="O26" s="78">
        <v>15682747</v>
      </c>
      <c r="P26" s="78">
        <f t="shared" si="4"/>
        <v>80956673</v>
      </c>
      <c r="Q26" s="95">
        <f t="shared" si="5"/>
        <v>0.28317422812744658</v>
      </c>
      <c r="R26" s="77">
        <v>70982747</v>
      </c>
      <c r="S26" s="78">
        <v>5605943</v>
      </c>
      <c r="T26" s="78">
        <f t="shared" si="6"/>
        <v>76588690</v>
      </c>
      <c r="U26" s="95">
        <f t="shared" si="7"/>
        <v>0.24330470946414326</v>
      </c>
      <c r="V26" s="77">
        <v>59616324</v>
      </c>
      <c r="W26" s="78">
        <v>-3327755</v>
      </c>
      <c r="X26" s="78">
        <f t="shared" si="8"/>
        <v>56288569</v>
      </c>
      <c r="Y26" s="95">
        <f t="shared" si="9"/>
        <v>0.17881587903771928</v>
      </c>
      <c r="Z26" s="77">
        <f t="shared" si="10"/>
        <v>257884956</v>
      </c>
      <c r="AA26" s="78">
        <f t="shared" si="11"/>
        <v>415705</v>
      </c>
      <c r="AB26" s="78">
        <f t="shared" si="12"/>
        <v>258300661</v>
      </c>
      <c r="AC26" s="95">
        <f t="shared" si="13"/>
        <v>0.82056198218041276</v>
      </c>
      <c r="AD26" s="77">
        <v>81962040</v>
      </c>
      <c r="AE26" s="78">
        <v>20524862</v>
      </c>
      <c r="AF26" s="78">
        <f t="shared" si="14"/>
        <v>102486902</v>
      </c>
      <c r="AG26" s="78">
        <v>318941685</v>
      </c>
      <c r="AH26" s="78">
        <v>368243285</v>
      </c>
      <c r="AI26" s="79">
        <v>306964630</v>
      </c>
      <c r="AJ26" s="114">
        <f t="shared" si="15"/>
        <v>0.83359192822755745</v>
      </c>
      <c r="AK26" s="115">
        <f t="shared" si="16"/>
        <v>-0.45077304610105207</v>
      </c>
    </row>
    <row r="27" spans="1:37" ht="13" x14ac:dyDescent="0.3">
      <c r="A27" s="55" t="s">
        <v>101</v>
      </c>
      <c r="B27" s="56" t="s">
        <v>274</v>
      </c>
      <c r="C27" s="57" t="s">
        <v>275</v>
      </c>
      <c r="D27" s="77">
        <v>861597506</v>
      </c>
      <c r="E27" s="78">
        <v>38986739</v>
      </c>
      <c r="F27" s="79">
        <f t="shared" si="0"/>
        <v>900584245</v>
      </c>
      <c r="G27" s="77">
        <v>862979217</v>
      </c>
      <c r="H27" s="78">
        <v>39166739</v>
      </c>
      <c r="I27" s="79">
        <f t="shared" si="1"/>
        <v>902145956</v>
      </c>
      <c r="J27" s="77">
        <v>180834673</v>
      </c>
      <c r="K27" s="78">
        <v>17862996</v>
      </c>
      <c r="L27" s="78">
        <f t="shared" si="2"/>
        <v>198697669</v>
      </c>
      <c r="M27" s="95">
        <f t="shared" si="3"/>
        <v>0.22063196208812202</v>
      </c>
      <c r="N27" s="77">
        <v>224446910</v>
      </c>
      <c r="O27" s="78">
        <v>5816795</v>
      </c>
      <c r="P27" s="78">
        <f t="shared" si="4"/>
        <v>230263705</v>
      </c>
      <c r="Q27" s="95">
        <f t="shared" si="5"/>
        <v>0.25568258192213877</v>
      </c>
      <c r="R27" s="77">
        <v>187137861</v>
      </c>
      <c r="S27" s="78">
        <v>10254765</v>
      </c>
      <c r="T27" s="78">
        <f t="shared" si="6"/>
        <v>197392626</v>
      </c>
      <c r="U27" s="95">
        <f t="shared" si="7"/>
        <v>0.21880342608330663</v>
      </c>
      <c r="V27" s="77">
        <v>226312585</v>
      </c>
      <c r="W27" s="78">
        <v>5070597</v>
      </c>
      <c r="X27" s="78">
        <f t="shared" si="8"/>
        <v>231383182</v>
      </c>
      <c r="Y27" s="95">
        <f t="shared" si="9"/>
        <v>0.25648087259175167</v>
      </c>
      <c r="Z27" s="77">
        <f t="shared" si="10"/>
        <v>818732029</v>
      </c>
      <c r="AA27" s="78">
        <f t="shared" si="11"/>
        <v>39005153</v>
      </c>
      <c r="AB27" s="78">
        <f t="shared" si="12"/>
        <v>857737182</v>
      </c>
      <c r="AC27" s="95">
        <f t="shared" si="13"/>
        <v>0.95077429133872882</v>
      </c>
      <c r="AD27" s="77">
        <v>219452850</v>
      </c>
      <c r="AE27" s="78">
        <v>17988382</v>
      </c>
      <c r="AF27" s="78">
        <f t="shared" si="14"/>
        <v>237441232</v>
      </c>
      <c r="AG27" s="78">
        <v>894099015</v>
      </c>
      <c r="AH27" s="78">
        <v>897765692</v>
      </c>
      <c r="AI27" s="79">
        <v>797894271</v>
      </c>
      <c r="AJ27" s="114">
        <f t="shared" si="15"/>
        <v>0.88875558301018254</v>
      </c>
      <c r="AK27" s="115">
        <f t="shared" si="16"/>
        <v>-2.5513892212284395E-2</v>
      </c>
    </row>
    <row r="28" spans="1:37" ht="13" x14ac:dyDescent="0.3">
      <c r="A28" s="55" t="s">
        <v>101</v>
      </c>
      <c r="B28" s="56" t="s">
        <v>276</v>
      </c>
      <c r="C28" s="57" t="s">
        <v>277</v>
      </c>
      <c r="D28" s="77">
        <v>1575165924</v>
      </c>
      <c r="E28" s="78">
        <v>151577520</v>
      </c>
      <c r="F28" s="79">
        <f t="shared" si="0"/>
        <v>1726743444</v>
      </c>
      <c r="G28" s="77">
        <v>1567005272</v>
      </c>
      <c r="H28" s="78">
        <v>183356764</v>
      </c>
      <c r="I28" s="79">
        <f t="shared" si="1"/>
        <v>1750362036</v>
      </c>
      <c r="J28" s="77">
        <v>311294174</v>
      </c>
      <c r="K28" s="78">
        <v>62561533</v>
      </c>
      <c r="L28" s="78">
        <f t="shared" si="2"/>
        <v>373855707</v>
      </c>
      <c r="M28" s="95">
        <f t="shared" si="3"/>
        <v>0.21650912201175845</v>
      </c>
      <c r="N28" s="77">
        <v>316627680</v>
      </c>
      <c r="O28" s="78">
        <v>52174601</v>
      </c>
      <c r="P28" s="78">
        <f t="shared" si="4"/>
        <v>368802281</v>
      </c>
      <c r="Q28" s="95">
        <f t="shared" si="5"/>
        <v>0.21358255754871713</v>
      </c>
      <c r="R28" s="77">
        <v>289811299</v>
      </c>
      <c r="S28" s="78">
        <v>24542095</v>
      </c>
      <c r="T28" s="78">
        <f t="shared" si="6"/>
        <v>314353394</v>
      </c>
      <c r="U28" s="95">
        <f t="shared" si="7"/>
        <v>0.17959335699394705</v>
      </c>
      <c r="V28" s="77">
        <v>323392206</v>
      </c>
      <c r="W28" s="78">
        <v>31464092</v>
      </c>
      <c r="X28" s="78">
        <f t="shared" si="8"/>
        <v>354856298</v>
      </c>
      <c r="Y28" s="95">
        <f t="shared" si="9"/>
        <v>0.20273308647103222</v>
      </c>
      <c r="Z28" s="77">
        <f t="shared" si="10"/>
        <v>1241125359</v>
      </c>
      <c r="AA28" s="78">
        <f t="shared" si="11"/>
        <v>170742321</v>
      </c>
      <c r="AB28" s="78">
        <f t="shared" si="12"/>
        <v>1411867680</v>
      </c>
      <c r="AC28" s="95">
        <f t="shared" si="13"/>
        <v>0.80661466083122935</v>
      </c>
      <c r="AD28" s="77">
        <v>361783921</v>
      </c>
      <c r="AE28" s="78">
        <v>44450165</v>
      </c>
      <c r="AF28" s="78">
        <f t="shared" si="14"/>
        <v>406234086</v>
      </c>
      <c r="AG28" s="78">
        <v>1605313870</v>
      </c>
      <c r="AH28" s="78">
        <v>1661901989</v>
      </c>
      <c r="AI28" s="79">
        <v>1408829885</v>
      </c>
      <c r="AJ28" s="114">
        <f t="shared" si="15"/>
        <v>0.84772140254054418</v>
      </c>
      <c r="AK28" s="115">
        <f t="shared" si="16"/>
        <v>-0.12647335556179795</v>
      </c>
    </row>
    <row r="29" spans="1:37" ht="13" x14ac:dyDescent="0.3">
      <c r="A29" s="55" t="s">
        <v>116</v>
      </c>
      <c r="B29" s="56" t="s">
        <v>278</v>
      </c>
      <c r="C29" s="57" t="s">
        <v>279</v>
      </c>
      <c r="D29" s="77">
        <v>1054492944</v>
      </c>
      <c r="E29" s="78">
        <v>273623016</v>
      </c>
      <c r="F29" s="79">
        <f t="shared" si="0"/>
        <v>1328115960</v>
      </c>
      <c r="G29" s="77">
        <v>1024705867</v>
      </c>
      <c r="H29" s="78">
        <v>213118828</v>
      </c>
      <c r="I29" s="79">
        <f t="shared" si="1"/>
        <v>1237824695</v>
      </c>
      <c r="J29" s="77">
        <v>152182736</v>
      </c>
      <c r="K29" s="78">
        <v>4801050</v>
      </c>
      <c r="L29" s="78">
        <f t="shared" si="2"/>
        <v>156983786</v>
      </c>
      <c r="M29" s="95">
        <f t="shared" si="3"/>
        <v>0.11820036105883405</v>
      </c>
      <c r="N29" s="77">
        <v>190213717</v>
      </c>
      <c r="O29" s="78">
        <v>39199481</v>
      </c>
      <c r="P29" s="78">
        <f t="shared" si="4"/>
        <v>229413198</v>
      </c>
      <c r="Q29" s="95">
        <f t="shared" si="5"/>
        <v>0.17273581894159301</v>
      </c>
      <c r="R29" s="77">
        <v>171321970</v>
      </c>
      <c r="S29" s="78">
        <v>54731895</v>
      </c>
      <c r="T29" s="78">
        <f t="shared" si="6"/>
        <v>226053865</v>
      </c>
      <c r="U29" s="95">
        <f t="shared" si="7"/>
        <v>0.18262187360868576</v>
      </c>
      <c r="V29" s="77">
        <v>855774735</v>
      </c>
      <c r="W29" s="78">
        <v>34436380</v>
      </c>
      <c r="X29" s="78">
        <f t="shared" si="8"/>
        <v>890211115</v>
      </c>
      <c r="Y29" s="95">
        <f t="shared" si="9"/>
        <v>0.71917382048998468</v>
      </c>
      <c r="Z29" s="77">
        <f t="shared" si="10"/>
        <v>1369493158</v>
      </c>
      <c r="AA29" s="78">
        <f t="shared" si="11"/>
        <v>133168806</v>
      </c>
      <c r="AB29" s="78">
        <f t="shared" si="12"/>
        <v>1502661964</v>
      </c>
      <c r="AC29" s="95">
        <f t="shared" si="13"/>
        <v>1.213953777194597</v>
      </c>
      <c r="AD29" s="77">
        <v>303445776</v>
      </c>
      <c r="AE29" s="78">
        <v>60756171</v>
      </c>
      <c r="AF29" s="78">
        <f t="shared" si="14"/>
        <v>364201947</v>
      </c>
      <c r="AG29" s="78">
        <v>1275760632</v>
      </c>
      <c r="AH29" s="78">
        <v>1334900860</v>
      </c>
      <c r="AI29" s="79">
        <v>1041178333</v>
      </c>
      <c r="AJ29" s="114">
        <f t="shared" si="15"/>
        <v>0.77996678569822786</v>
      </c>
      <c r="AK29" s="115">
        <f t="shared" si="16"/>
        <v>1.4442788467575105</v>
      </c>
    </row>
    <row r="30" spans="1:37" ht="14" x14ac:dyDescent="0.3">
      <c r="A30" s="58" t="s">
        <v>0</v>
      </c>
      <c r="B30" s="59" t="s">
        <v>280</v>
      </c>
      <c r="C30" s="60" t="s">
        <v>0</v>
      </c>
      <c r="D30" s="80">
        <f>SUM(D26:D29)</f>
        <v>3739165481</v>
      </c>
      <c r="E30" s="81">
        <f>SUM(E26:E29)</f>
        <v>502168143</v>
      </c>
      <c r="F30" s="82">
        <f t="shared" si="0"/>
        <v>4241333624</v>
      </c>
      <c r="G30" s="80">
        <f>SUM(G26:G29)</f>
        <v>3731494558</v>
      </c>
      <c r="H30" s="81">
        <f>SUM(H26:H29)</f>
        <v>473623199</v>
      </c>
      <c r="I30" s="82">
        <f t="shared" si="1"/>
        <v>4205117757</v>
      </c>
      <c r="J30" s="80">
        <f>SUM(J26:J29)</f>
        <v>706323542</v>
      </c>
      <c r="K30" s="81">
        <f>SUM(K26:K29)</f>
        <v>67680349</v>
      </c>
      <c r="L30" s="81">
        <f t="shared" si="2"/>
        <v>774003891</v>
      </c>
      <c r="M30" s="96">
        <f t="shared" si="3"/>
        <v>0.18249068798083307</v>
      </c>
      <c r="N30" s="80">
        <f>SUM(N26:N29)</f>
        <v>796562233</v>
      </c>
      <c r="O30" s="81">
        <f>SUM(O26:O29)</f>
        <v>112873624</v>
      </c>
      <c r="P30" s="81">
        <f t="shared" si="4"/>
        <v>909435857</v>
      </c>
      <c r="Q30" s="96">
        <f t="shared" si="5"/>
        <v>0.2144221458679573</v>
      </c>
      <c r="R30" s="80">
        <f>SUM(R26:R29)</f>
        <v>719253877</v>
      </c>
      <c r="S30" s="81">
        <f>SUM(S26:S29)</f>
        <v>95134698</v>
      </c>
      <c r="T30" s="81">
        <f t="shared" si="6"/>
        <v>814388575</v>
      </c>
      <c r="U30" s="96">
        <f t="shared" si="7"/>
        <v>0.19366605694795053</v>
      </c>
      <c r="V30" s="80">
        <f>SUM(V26:V29)</f>
        <v>1465095850</v>
      </c>
      <c r="W30" s="81">
        <f>SUM(W26:W29)</f>
        <v>67643314</v>
      </c>
      <c r="X30" s="81">
        <f t="shared" si="8"/>
        <v>1532739164</v>
      </c>
      <c r="Y30" s="96">
        <f t="shared" si="9"/>
        <v>0.36449375560257347</v>
      </c>
      <c r="Z30" s="80">
        <f t="shared" si="10"/>
        <v>3687235502</v>
      </c>
      <c r="AA30" s="81">
        <f t="shared" si="11"/>
        <v>343331985</v>
      </c>
      <c r="AB30" s="81">
        <f t="shared" si="12"/>
        <v>4030567487</v>
      </c>
      <c r="AC30" s="96">
        <f t="shared" si="13"/>
        <v>0.95849099119532699</v>
      </c>
      <c r="AD30" s="80">
        <f>SUM(AD26:AD29)</f>
        <v>966644587</v>
      </c>
      <c r="AE30" s="81">
        <f>SUM(AE26:AE29)</f>
        <v>143719580</v>
      </c>
      <c r="AF30" s="81">
        <f t="shared" si="14"/>
        <v>1110364167</v>
      </c>
      <c r="AG30" s="81">
        <f>SUM(AG26:AG29)</f>
        <v>4094115202</v>
      </c>
      <c r="AH30" s="81">
        <f>SUM(AH26:AH29)</f>
        <v>4262811826</v>
      </c>
      <c r="AI30" s="82">
        <f>SUM(AI26:AI29)</f>
        <v>3554867119</v>
      </c>
      <c r="AJ30" s="116">
        <f t="shared" si="15"/>
        <v>0.83392541451582247</v>
      </c>
      <c r="AK30" s="117">
        <f t="shared" si="16"/>
        <v>0.38039321652569136</v>
      </c>
    </row>
    <row r="31" spans="1:37" ht="13" x14ac:dyDescent="0.3">
      <c r="A31" s="55" t="s">
        <v>101</v>
      </c>
      <c r="B31" s="56" t="s">
        <v>281</v>
      </c>
      <c r="C31" s="57" t="s">
        <v>282</v>
      </c>
      <c r="D31" s="77">
        <v>486206215</v>
      </c>
      <c r="E31" s="78">
        <v>43779350</v>
      </c>
      <c r="F31" s="79">
        <f t="shared" si="0"/>
        <v>529985565</v>
      </c>
      <c r="G31" s="77">
        <v>487279120</v>
      </c>
      <c r="H31" s="78">
        <v>40064893</v>
      </c>
      <c r="I31" s="79">
        <f t="shared" si="1"/>
        <v>527344013</v>
      </c>
      <c r="J31" s="77">
        <v>157451439</v>
      </c>
      <c r="K31" s="78">
        <v>3978366</v>
      </c>
      <c r="L31" s="78">
        <f t="shared" si="2"/>
        <v>161429805</v>
      </c>
      <c r="M31" s="95">
        <f t="shared" si="3"/>
        <v>0.30459283358028816</v>
      </c>
      <c r="N31" s="77">
        <v>135590200</v>
      </c>
      <c r="O31" s="78">
        <v>13367776</v>
      </c>
      <c r="P31" s="78">
        <f t="shared" si="4"/>
        <v>148957976</v>
      </c>
      <c r="Q31" s="95">
        <f t="shared" si="5"/>
        <v>0.28106043982537526</v>
      </c>
      <c r="R31" s="77">
        <v>122789138</v>
      </c>
      <c r="S31" s="78">
        <v>7276799</v>
      </c>
      <c r="T31" s="78">
        <f t="shared" si="6"/>
        <v>130065937</v>
      </c>
      <c r="U31" s="95">
        <f t="shared" si="7"/>
        <v>0.2466434315999336</v>
      </c>
      <c r="V31" s="77">
        <v>148015786</v>
      </c>
      <c r="W31" s="78">
        <v>3874519</v>
      </c>
      <c r="X31" s="78">
        <f t="shared" si="8"/>
        <v>151890305</v>
      </c>
      <c r="Y31" s="95">
        <f t="shared" si="9"/>
        <v>0.28802887916734538</v>
      </c>
      <c r="Z31" s="77">
        <f t="shared" si="10"/>
        <v>563846563</v>
      </c>
      <c r="AA31" s="78">
        <f t="shared" si="11"/>
        <v>28497460</v>
      </c>
      <c r="AB31" s="78">
        <f t="shared" si="12"/>
        <v>592344023</v>
      </c>
      <c r="AC31" s="95">
        <f t="shared" si="13"/>
        <v>1.1232592167496551</v>
      </c>
      <c r="AD31" s="77">
        <v>162719476</v>
      </c>
      <c r="AE31" s="78">
        <v>15465743</v>
      </c>
      <c r="AF31" s="78">
        <f t="shared" si="14"/>
        <v>178185219</v>
      </c>
      <c r="AG31" s="78">
        <v>487762374</v>
      </c>
      <c r="AH31" s="78">
        <v>502150413</v>
      </c>
      <c r="AI31" s="79">
        <v>486525490</v>
      </c>
      <c r="AJ31" s="114">
        <f t="shared" si="15"/>
        <v>0.96888397859387998</v>
      </c>
      <c r="AK31" s="115">
        <f t="shared" si="16"/>
        <v>-0.14757068037164178</v>
      </c>
    </row>
    <row r="32" spans="1:37" ht="13" x14ac:dyDescent="0.3">
      <c r="A32" s="55" t="s">
        <v>101</v>
      </c>
      <c r="B32" s="56" t="s">
        <v>283</v>
      </c>
      <c r="C32" s="57" t="s">
        <v>284</v>
      </c>
      <c r="D32" s="77">
        <v>333063168</v>
      </c>
      <c r="E32" s="78">
        <v>55591859</v>
      </c>
      <c r="F32" s="79">
        <f t="shared" si="0"/>
        <v>388655027</v>
      </c>
      <c r="G32" s="77">
        <v>337749171</v>
      </c>
      <c r="H32" s="78">
        <v>92549178</v>
      </c>
      <c r="I32" s="79">
        <f t="shared" si="1"/>
        <v>430298349</v>
      </c>
      <c r="J32" s="77">
        <v>41907984</v>
      </c>
      <c r="K32" s="78">
        <v>12478703</v>
      </c>
      <c r="L32" s="78">
        <f t="shared" si="2"/>
        <v>54386687</v>
      </c>
      <c r="M32" s="95">
        <f t="shared" si="3"/>
        <v>0.13993563242911561</v>
      </c>
      <c r="N32" s="77">
        <v>66840369</v>
      </c>
      <c r="O32" s="78">
        <v>24160258</v>
      </c>
      <c r="P32" s="78">
        <f t="shared" si="4"/>
        <v>91000627</v>
      </c>
      <c r="Q32" s="95">
        <f t="shared" si="5"/>
        <v>0.23414241596828747</v>
      </c>
      <c r="R32" s="77">
        <v>58622103</v>
      </c>
      <c r="S32" s="78">
        <v>-5533290</v>
      </c>
      <c r="T32" s="78">
        <f t="shared" si="6"/>
        <v>53088813</v>
      </c>
      <c r="U32" s="95">
        <f t="shared" si="7"/>
        <v>0.12337675271907678</v>
      </c>
      <c r="V32" s="77">
        <v>77188898</v>
      </c>
      <c r="W32" s="78">
        <v>9782033</v>
      </c>
      <c r="X32" s="78">
        <f t="shared" si="8"/>
        <v>86970931</v>
      </c>
      <c r="Y32" s="95">
        <f t="shared" si="9"/>
        <v>0.20211774272924296</v>
      </c>
      <c r="Z32" s="77">
        <f t="shared" si="10"/>
        <v>244559354</v>
      </c>
      <c r="AA32" s="78">
        <f t="shared" si="11"/>
        <v>40887704</v>
      </c>
      <c r="AB32" s="78">
        <f t="shared" si="12"/>
        <v>285447058</v>
      </c>
      <c r="AC32" s="95">
        <f t="shared" si="13"/>
        <v>0.66337009812696257</v>
      </c>
      <c r="AD32" s="77">
        <v>50561586</v>
      </c>
      <c r="AE32" s="78">
        <v>17076689</v>
      </c>
      <c r="AF32" s="78">
        <f t="shared" si="14"/>
        <v>67638275</v>
      </c>
      <c r="AG32" s="78">
        <v>402280147</v>
      </c>
      <c r="AH32" s="78">
        <v>407652619</v>
      </c>
      <c r="AI32" s="79">
        <v>286368893</v>
      </c>
      <c r="AJ32" s="114">
        <f t="shared" si="15"/>
        <v>0.70248265227016726</v>
      </c>
      <c r="AK32" s="115">
        <f t="shared" si="16"/>
        <v>0.28582420234696992</v>
      </c>
    </row>
    <row r="33" spans="1:37" ht="13" x14ac:dyDescent="0.3">
      <c r="A33" s="55" t="s">
        <v>101</v>
      </c>
      <c r="B33" s="56" t="s">
        <v>285</v>
      </c>
      <c r="C33" s="57" t="s">
        <v>286</v>
      </c>
      <c r="D33" s="77">
        <v>335856990</v>
      </c>
      <c r="E33" s="78">
        <v>82351927</v>
      </c>
      <c r="F33" s="79">
        <f t="shared" si="0"/>
        <v>418208917</v>
      </c>
      <c r="G33" s="77">
        <v>408280759</v>
      </c>
      <c r="H33" s="78">
        <v>90089137</v>
      </c>
      <c r="I33" s="79">
        <f t="shared" si="1"/>
        <v>498369896</v>
      </c>
      <c r="J33" s="77">
        <v>59259578</v>
      </c>
      <c r="K33" s="78">
        <v>15103673</v>
      </c>
      <c r="L33" s="78">
        <f t="shared" si="2"/>
        <v>74363251</v>
      </c>
      <c r="M33" s="95">
        <f t="shared" si="3"/>
        <v>0.17781364284014059</v>
      </c>
      <c r="N33" s="77">
        <v>70592321</v>
      </c>
      <c r="O33" s="78">
        <v>19387656</v>
      </c>
      <c r="P33" s="78">
        <f t="shared" si="4"/>
        <v>89979977</v>
      </c>
      <c r="Q33" s="95">
        <f t="shared" si="5"/>
        <v>0.21515556780918663</v>
      </c>
      <c r="R33" s="77">
        <v>63841683</v>
      </c>
      <c r="S33" s="78">
        <v>17092767</v>
      </c>
      <c r="T33" s="78">
        <f t="shared" si="6"/>
        <v>80934450</v>
      </c>
      <c r="U33" s="95">
        <f t="shared" si="7"/>
        <v>0.16239835240770642</v>
      </c>
      <c r="V33" s="77">
        <v>73575383</v>
      </c>
      <c r="W33" s="78">
        <v>19643200</v>
      </c>
      <c r="X33" s="78">
        <f t="shared" si="8"/>
        <v>93218583</v>
      </c>
      <c r="Y33" s="95">
        <f t="shared" si="9"/>
        <v>0.18704697805422821</v>
      </c>
      <c r="Z33" s="77">
        <f t="shared" si="10"/>
        <v>267268965</v>
      </c>
      <c r="AA33" s="78">
        <f t="shared" si="11"/>
        <v>71227296</v>
      </c>
      <c r="AB33" s="78">
        <f t="shared" si="12"/>
        <v>338496261</v>
      </c>
      <c r="AC33" s="95">
        <f t="shared" si="13"/>
        <v>0.6792068776963206</v>
      </c>
      <c r="AD33" s="77">
        <v>83721216</v>
      </c>
      <c r="AE33" s="78">
        <v>14598431</v>
      </c>
      <c r="AF33" s="78">
        <f t="shared" si="14"/>
        <v>98319647</v>
      </c>
      <c r="AG33" s="78">
        <v>364906857</v>
      </c>
      <c r="AH33" s="78">
        <v>424515065</v>
      </c>
      <c r="AI33" s="79">
        <v>318327445</v>
      </c>
      <c r="AJ33" s="114">
        <f t="shared" si="15"/>
        <v>0.74986136239947099</v>
      </c>
      <c r="AK33" s="115">
        <f t="shared" si="16"/>
        <v>-5.1882448276080573E-2</v>
      </c>
    </row>
    <row r="34" spans="1:37" ht="13" x14ac:dyDescent="0.3">
      <c r="A34" s="55" t="s">
        <v>101</v>
      </c>
      <c r="B34" s="56" t="s">
        <v>287</v>
      </c>
      <c r="C34" s="57" t="s">
        <v>288</v>
      </c>
      <c r="D34" s="77">
        <v>451362459</v>
      </c>
      <c r="E34" s="78">
        <v>64618156</v>
      </c>
      <c r="F34" s="79">
        <f t="shared" si="0"/>
        <v>515980615</v>
      </c>
      <c r="G34" s="77">
        <v>477643482</v>
      </c>
      <c r="H34" s="78">
        <v>54108361</v>
      </c>
      <c r="I34" s="79">
        <f t="shared" si="1"/>
        <v>531751843</v>
      </c>
      <c r="J34" s="77">
        <v>124371214</v>
      </c>
      <c r="K34" s="78">
        <v>14809707</v>
      </c>
      <c r="L34" s="78">
        <f t="shared" si="2"/>
        <v>139180921</v>
      </c>
      <c r="M34" s="95">
        <f t="shared" si="3"/>
        <v>0.26974060062314548</v>
      </c>
      <c r="N34" s="77">
        <v>107720860</v>
      </c>
      <c r="O34" s="78">
        <v>16875374</v>
      </c>
      <c r="P34" s="78">
        <f t="shared" si="4"/>
        <v>124596234</v>
      </c>
      <c r="Q34" s="95">
        <f t="shared" si="5"/>
        <v>0.24147464144558997</v>
      </c>
      <c r="R34" s="77">
        <v>71426811</v>
      </c>
      <c r="S34" s="78">
        <v>4461244</v>
      </c>
      <c r="T34" s="78">
        <f t="shared" si="6"/>
        <v>75888055</v>
      </c>
      <c r="U34" s="95">
        <f t="shared" si="7"/>
        <v>0.1427132900411969</v>
      </c>
      <c r="V34" s="77">
        <v>113800111</v>
      </c>
      <c r="W34" s="78">
        <v>13022486</v>
      </c>
      <c r="X34" s="78">
        <f t="shared" si="8"/>
        <v>126822597</v>
      </c>
      <c r="Y34" s="95">
        <f t="shared" si="9"/>
        <v>0.23849959087024736</v>
      </c>
      <c r="Z34" s="77">
        <f t="shared" si="10"/>
        <v>417318996</v>
      </c>
      <c r="AA34" s="78">
        <f t="shared" si="11"/>
        <v>49168811</v>
      </c>
      <c r="AB34" s="78">
        <f t="shared" si="12"/>
        <v>466487807</v>
      </c>
      <c r="AC34" s="95">
        <f t="shared" si="13"/>
        <v>0.87726599003061656</v>
      </c>
      <c r="AD34" s="77">
        <v>126756020</v>
      </c>
      <c r="AE34" s="78">
        <v>35699835</v>
      </c>
      <c r="AF34" s="78">
        <f t="shared" si="14"/>
        <v>162455855</v>
      </c>
      <c r="AG34" s="78">
        <v>541307272</v>
      </c>
      <c r="AH34" s="78">
        <v>531553835</v>
      </c>
      <c r="AI34" s="79">
        <v>515390568</v>
      </c>
      <c r="AJ34" s="114">
        <f t="shared" si="15"/>
        <v>0.96959241767110949</v>
      </c>
      <c r="AK34" s="115">
        <f t="shared" si="16"/>
        <v>-0.21934117425315325</v>
      </c>
    </row>
    <row r="35" spans="1:37" ht="13" x14ac:dyDescent="0.3">
      <c r="A35" s="55" t="s">
        <v>116</v>
      </c>
      <c r="B35" s="56" t="s">
        <v>289</v>
      </c>
      <c r="C35" s="57" t="s">
        <v>290</v>
      </c>
      <c r="D35" s="77">
        <v>656222312</v>
      </c>
      <c r="E35" s="78">
        <v>244964495</v>
      </c>
      <c r="F35" s="79">
        <f t="shared" si="0"/>
        <v>901186807</v>
      </c>
      <c r="G35" s="77">
        <v>692819745</v>
      </c>
      <c r="H35" s="78">
        <v>255977481</v>
      </c>
      <c r="I35" s="79">
        <f t="shared" si="1"/>
        <v>948797226</v>
      </c>
      <c r="J35" s="77">
        <v>147136392</v>
      </c>
      <c r="K35" s="78">
        <v>34749171</v>
      </c>
      <c r="L35" s="78">
        <f t="shared" si="2"/>
        <v>181885563</v>
      </c>
      <c r="M35" s="95">
        <f t="shared" si="3"/>
        <v>0.20182892335661989</v>
      </c>
      <c r="N35" s="77">
        <v>193270200</v>
      </c>
      <c r="O35" s="78">
        <v>111371889</v>
      </c>
      <c r="P35" s="78">
        <f t="shared" si="4"/>
        <v>304642089</v>
      </c>
      <c r="Q35" s="95">
        <f t="shared" si="5"/>
        <v>0.33804543811969051</v>
      </c>
      <c r="R35" s="77">
        <v>167771774</v>
      </c>
      <c r="S35" s="78">
        <v>53809482</v>
      </c>
      <c r="T35" s="78">
        <f t="shared" si="6"/>
        <v>221581256</v>
      </c>
      <c r="U35" s="95">
        <f t="shared" si="7"/>
        <v>0.23353910606817058</v>
      </c>
      <c r="V35" s="77">
        <v>158720299</v>
      </c>
      <c r="W35" s="78">
        <v>57396629</v>
      </c>
      <c r="X35" s="78">
        <f t="shared" si="8"/>
        <v>216116928</v>
      </c>
      <c r="Y35" s="95">
        <f t="shared" si="9"/>
        <v>0.22777989024179546</v>
      </c>
      <c r="Z35" s="77">
        <f t="shared" si="10"/>
        <v>666898665</v>
      </c>
      <c r="AA35" s="78">
        <f t="shared" si="11"/>
        <v>257327171</v>
      </c>
      <c r="AB35" s="78">
        <f t="shared" si="12"/>
        <v>924225836</v>
      </c>
      <c r="AC35" s="95">
        <f t="shared" si="13"/>
        <v>0.97410259081006212</v>
      </c>
      <c r="AD35" s="77">
        <v>161152429</v>
      </c>
      <c r="AE35" s="78">
        <v>98403996</v>
      </c>
      <c r="AF35" s="78">
        <f t="shared" si="14"/>
        <v>259556425</v>
      </c>
      <c r="AG35" s="78">
        <v>949446978</v>
      </c>
      <c r="AH35" s="78">
        <v>909846046</v>
      </c>
      <c r="AI35" s="79">
        <v>849445394</v>
      </c>
      <c r="AJ35" s="114">
        <f t="shared" si="15"/>
        <v>0.9336144260168604</v>
      </c>
      <c r="AK35" s="115">
        <f t="shared" si="16"/>
        <v>-0.16736051515580863</v>
      </c>
    </row>
    <row r="36" spans="1:37" ht="14" x14ac:dyDescent="0.3">
      <c r="A36" s="58" t="s">
        <v>0</v>
      </c>
      <c r="B36" s="59" t="s">
        <v>291</v>
      </c>
      <c r="C36" s="60" t="s">
        <v>0</v>
      </c>
      <c r="D36" s="80">
        <f>SUM(D31:D35)</f>
        <v>2262711144</v>
      </c>
      <c r="E36" s="81">
        <f>SUM(E31:E35)</f>
        <v>491305787</v>
      </c>
      <c r="F36" s="82">
        <f t="shared" si="0"/>
        <v>2754016931</v>
      </c>
      <c r="G36" s="80">
        <f>SUM(G31:G35)</f>
        <v>2403772277</v>
      </c>
      <c r="H36" s="81">
        <f>SUM(H31:H35)</f>
        <v>532789050</v>
      </c>
      <c r="I36" s="82">
        <f t="shared" si="1"/>
        <v>2936561327</v>
      </c>
      <c r="J36" s="80">
        <f>SUM(J31:J35)</f>
        <v>530126607</v>
      </c>
      <c r="K36" s="81">
        <f>SUM(K31:K35)</f>
        <v>81119620</v>
      </c>
      <c r="L36" s="81">
        <f t="shared" si="2"/>
        <v>611246227</v>
      </c>
      <c r="M36" s="96">
        <f t="shared" si="3"/>
        <v>0.22194715657686709</v>
      </c>
      <c r="N36" s="80">
        <f>SUM(N31:N35)</f>
        <v>574013950</v>
      </c>
      <c r="O36" s="81">
        <f>SUM(O31:O35)</f>
        <v>185162953</v>
      </c>
      <c r="P36" s="81">
        <f t="shared" si="4"/>
        <v>759176903</v>
      </c>
      <c r="Q36" s="96">
        <f t="shared" si="5"/>
        <v>0.27566166876263115</v>
      </c>
      <c r="R36" s="80">
        <f>SUM(R31:R35)</f>
        <v>484451509</v>
      </c>
      <c r="S36" s="81">
        <f>SUM(S31:S35)</f>
        <v>77107002</v>
      </c>
      <c r="T36" s="81">
        <f t="shared" si="6"/>
        <v>561558511</v>
      </c>
      <c r="U36" s="96">
        <f t="shared" si="7"/>
        <v>0.19122996200923545</v>
      </c>
      <c r="V36" s="80">
        <f>SUM(V31:V35)</f>
        <v>571300477</v>
      </c>
      <c r="W36" s="81">
        <f>SUM(W31:W35)</f>
        <v>103718867</v>
      </c>
      <c r="X36" s="81">
        <f t="shared" si="8"/>
        <v>675019344</v>
      </c>
      <c r="Y36" s="96">
        <f t="shared" si="9"/>
        <v>0.22986727292005912</v>
      </c>
      <c r="Z36" s="80">
        <f t="shared" si="10"/>
        <v>2159892543</v>
      </c>
      <c r="AA36" s="81">
        <f t="shared" si="11"/>
        <v>447108442</v>
      </c>
      <c r="AB36" s="81">
        <f t="shared" si="12"/>
        <v>2607000985</v>
      </c>
      <c r="AC36" s="96">
        <f t="shared" si="13"/>
        <v>0.88777338345707912</v>
      </c>
      <c r="AD36" s="80">
        <f>SUM(AD31:AD35)</f>
        <v>584910727</v>
      </c>
      <c r="AE36" s="81">
        <f>SUM(AE31:AE35)</f>
        <v>181244694</v>
      </c>
      <c r="AF36" s="81">
        <f t="shared" si="14"/>
        <v>766155421</v>
      </c>
      <c r="AG36" s="81">
        <f>SUM(AG31:AG35)</f>
        <v>2745703628</v>
      </c>
      <c r="AH36" s="81">
        <f>SUM(AH31:AH35)</f>
        <v>2775717978</v>
      </c>
      <c r="AI36" s="82">
        <f>SUM(AI31:AI35)</f>
        <v>2456057790</v>
      </c>
      <c r="AJ36" s="116">
        <f t="shared" si="15"/>
        <v>0.88483693569246324</v>
      </c>
      <c r="AK36" s="117">
        <f t="shared" si="16"/>
        <v>-0.11895246643435287</v>
      </c>
    </row>
    <row r="37" spans="1:37" ht="13" x14ac:dyDescent="0.3">
      <c r="A37" s="55" t="s">
        <v>101</v>
      </c>
      <c r="B37" s="56" t="s">
        <v>69</v>
      </c>
      <c r="C37" s="57" t="s">
        <v>70</v>
      </c>
      <c r="D37" s="77">
        <v>2849756239</v>
      </c>
      <c r="E37" s="78">
        <v>235557737</v>
      </c>
      <c r="F37" s="79">
        <f t="shared" si="0"/>
        <v>3085313976</v>
      </c>
      <c r="G37" s="77">
        <v>2904908402</v>
      </c>
      <c r="H37" s="78">
        <v>239909207</v>
      </c>
      <c r="I37" s="79">
        <f t="shared" si="1"/>
        <v>3144817609</v>
      </c>
      <c r="J37" s="77">
        <v>658816994</v>
      </c>
      <c r="K37" s="78">
        <v>24895941</v>
      </c>
      <c r="L37" s="78">
        <f t="shared" si="2"/>
        <v>683712935</v>
      </c>
      <c r="M37" s="95">
        <f t="shared" si="3"/>
        <v>0.2216023848199753</v>
      </c>
      <c r="N37" s="77">
        <v>782135067</v>
      </c>
      <c r="O37" s="78">
        <v>48053756</v>
      </c>
      <c r="P37" s="78">
        <f t="shared" si="4"/>
        <v>830188823</v>
      </c>
      <c r="Q37" s="95">
        <f t="shared" si="5"/>
        <v>0.26907758155502548</v>
      </c>
      <c r="R37" s="77">
        <v>752365506</v>
      </c>
      <c r="S37" s="78">
        <v>24990273</v>
      </c>
      <c r="T37" s="78">
        <f t="shared" si="6"/>
        <v>777355779</v>
      </c>
      <c r="U37" s="95">
        <f t="shared" si="7"/>
        <v>0.24718628411877477</v>
      </c>
      <c r="V37" s="77">
        <v>874029574</v>
      </c>
      <c r="W37" s="78">
        <v>125186968</v>
      </c>
      <c r="X37" s="78">
        <f t="shared" si="8"/>
        <v>999216542</v>
      </c>
      <c r="Y37" s="95">
        <f t="shared" si="9"/>
        <v>0.31773433827780379</v>
      </c>
      <c r="Z37" s="77">
        <f t="shared" si="10"/>
        <v>3067347141</v>
      </c>
      <c r="AA37" s="78">
        <f t="shared" si="11"/>
        <v>223126938</v>
      </c>
      <c r="AB37" s="78">
        <f t="shared" si="12"/>
        <v>3290474079</v>
      </c>
      <c r="AC37" s="95">
        <f t="shared" si="13"/>
        <v>1.0463163490255056</v>
      </c>
      <c r="AD37" s="77">
        <v>917963950</v>
      </c>
      <c r="AE37" s="78">
        <v>53360100</v>
      </c>
      <c r="AF37" s="78">
        <f t="shared" si="14"/>
        <v>971324050</v>
      </c>
      <c r="AG37" s="78">
        <v>2790945899</v>
      </c>
      <c r="AH37" s="78">
        <v>2832711146</v>
      </c>
      <c r="AI37" s="79">
        <v>3029106585</v>
      </c>
      <c r="AJ37" s="114">
        <f t="shared" si="15"/>
        <v>1.0693312621293298</v>
      </c>
      <c r="AK37" s="115">
        <f t="shared" si="16"/>
        <v>2.8715949121202122E-2</v>
      </c>
    </row>
    <row r="38" spans="1:37" ht="13" x14ac:dyDescent="0.3">
      <c r="A38" s="55" t="s">
        <v>101</v>
      </c>
      <c r="B38" s="56" t="s">
        <v>292</v>
      </c>
      <c r="C38" s="57" t="s">
        <v>293</v>
      </c>
      <c r="D38" s="77">
        <v>136172348</v>
      </c>
      <c r="E38" s="78">
        <v>26346958</v>
      </c>
      <c r="F38" s="79">
        <f t="shared" si="0"/>
        <v>162519306</v>
      </c>
      <c r="G38" s="77">
        <v>133799397</v>
      </c>
      <c r="H38" s="78">
        <v>29702250</v>
      </c>
      <c r="I38" s="79">
        <f t="shared" si="1"/>
        <v>163501647</v>
      </c>
      <c r="J38" s="77">
        <v>26256006</v>
      </c>
      <c r="K38" s="78">
        <v>6204748</v>
      </c>
      <c r="L38" s="78">
        <f t="shared" si="2"/>
        <v>32460754</v>
      </c>
      <c r="M38" s="95">
        <f t="shared" si="3"/>
        <v>0.19973475643564464</v>
      </c>
      <c r="N38" s="77">
        <v>36699504</v>
      </c>
      <c r="O38" s="78">
        <v>8130159</v>
      </c>
      <c r="P38" s="78">
        <f t="shared" si="4"/>
        <v>44829663</v>
      </c>
      <c r="Q38" s="95">
        <f t="shared" si="5"/>
        <v>0.2758420774944732</v>
      </c>
      <c r="R38" s="77">
        <v>29843186</v>
      </c>
      <c r="S38" s="78">
        <v>5224434</v>
      </c>
      <c r="T38" s="78">
        <f t="shared" si="6"/>
        <v>35067620</v>
      </c>
      <c r="U38" s="95">
        <f t="shared" si="7"/>
        <v>0.21447869574060011</v>
      </c>
      <c r="V38" s="77">
        <v>30810008</v>
      </c>
      <c r="W38" s="78">
        <v>7612065</v>
      </c>
      <c r="X38" s="78">
        <f t="shared" si="8"/>
        <v>38422073</v>
      </c>
      <c r="Y38" s="95">
        <f t="shared" si="9"/>
        <v>0.23499502118165208</v>
      </c>
      <c r="Z38" s="77">
        <f t="shared" si="10"/>
        <v>123608704</v>
      </c>
      <c r="AA38" s="78">
        <f t="shared" si="11"/>
        <v>27171406</v>
      </c>
      <c r="AB38" s="78">
        <f t="shared" si="12"/>
        <v>150780110</v>
      </c>
      <c r="AC38" s="95">
        <f t="shared" si="13"/>
        <v>0.92219321802917376</v>
      </c>
      <c r="AD38" s="77">
        <v>35124372</v>
      </c>
      <c r="AE38" s="78">
        <v>5757111</v>
      </c>
      <c r="AF38" s="78">
        <f t="shared" si="14"/>
        <v>40881483</v>
      </c>
      <c r="AG38" s="78">
        <v>153250089</v>
      </c>
      <c r="AH38" s="78">
        <v>190684900</v>
      </c>
      <c r="AI38" s="79">
        <v>180708422</v>
      </c>
      <c r="AJ38" s="114">
        <f t="shared" si="15"/>
        <v>0.94768081793576731</v>
      </c>
      <c r="AK38" s="115">
        <f t="shared" si="16"/>
        <v>-6.0159510358271495E-2</v>
      </c>
    </row>
    <row r="39" spans="1:37" ht="13" x14ac:dyDescent="0.3">
      <c r="A39" s="55" t="s">
        <v>101</v>
      </c>
      <c r="B39" s="56" t="s">
        <v>294</v>
      </c>
      <c r="C39" s="57" t="s">
        <v>295</v>
      </c>
      <c r="D39" s="77">
        <v>155684823</v>
      </c>
      <c r="E39" s="78">
        <v>86900504</v>
      </c>
      <c r="F39" s="79">
        <f t="shared" si="0"/>
        <v>242585327</v>
      </c>
      <c r="G39" s="77">
        <v>179553779</v>
      </c>
      <c r="H39" s="78">
        <v>61515276</v>
      </c>
      <c r="I39" s="79">
        <f t="shared" si="1"/>
        <v>241069055</v>
      </c>
      <c r="J39" s="77">
        <v>28069237</v>
      </c>
      <c r="K39" s="78">
        <v>7058379</v>
      </c>
      <c r="L39" s="78">
        <f t="shared" si="2"/>
        <v>35127616</v>
      </c>
      <c r="M39" s="95">
        <f t="shared" si="3"/>
        <v>0.14480519672980879</v>
      </c>
      <c r="N39" s="77">
        <v>40023175</v>
      </c>
      <c r="O39" s="78">
        <v>10163927</v>
      </c>
      <c r="P39" s="78">
        <f t="shared" si="4"/>
        <v>50187102</v>
      </c>
      <c r="Q39" s="95">
        <f t="shared" si="5"/>
        <v>0.20688432651988056</v>
      </c>
      <c r="R39" s="77">
        <v>89451794</v>
      </c>
      <c r="S39" s="78">
        <v>10744982</v>
      </c>
      <c r="T39" s="78">
        <f t="shared" si="6"/>
        <v>100196776</v>
      </c>
      <c r="U39" s="95">
        <f t="shared" si="7"/>
        <v>0.41563516312784315</v>
      </c>
      <c r="V39" s="77">
        <v>14706751</v>
      </c>
      <c r="W39" s="78">
        <v>12261324</v>
      </c>
      <c r="X39" s="78">
        <f t="shared" si="8"/>
        <v>26968075</v>
      </c>
      <c r="Y39" s="95">
        <f t="shared" si="9"/>
        <v>0.11186867182102656</v>
      </c>
      <c r="Z39" s="77">
        <f t="shared" si="10"/>
        <v>172250957</v>
      </c>
      <c r="AA39" s="78">
        <f t="shared" si="11"/>
        <v>40228612</v>
      </c>
      <c r="AB39" s="78">
        <f t="shared" si="12"/>
        <v>212479569</v>
      </c>
      <c r="AC39" s="95">
        <f t="shared" si="13"/>
        <v>0.88140540891903363</v>
      </c>
      <c r="AD39" s="77">
        <v>28766463</v>
      </c>
      <c r="AE39" s="78">
        <v>11528746</v>
      </c>
      <c r="AF39" s="78">
        <f t="shared" si="14"/>
        <v>40295209</v>
      </c>
      <c r="AG39" s="78">
        <v>216076984</v>
      </c>
      <c r="AH39" s="78">
        <v>261766837</v>
      </c>
      <c r="AI39" s="79">
        <v>194663032</v>
      </c>
      <c r="AJ39" s="114">
        <f t="shared" si="15"/>
        <v>0.74365047242405269</v>
      </c>
      <c r="AK39" s="115">
        <f t="shared" si="16"/>
        <v>-0.3307374333261307</v>
      </c>
    </row>
    <row r="40" spans="1:37" ht="13" x14ac:dyDescent="0.3">
      <c r="A40" s="55" t="s">
        <v>116</v>
      </c>
      <c r="B40" s="56" t="s">
        <v>296</v>
      </c>
      <c r="C40" s="57" t="s">
        <v>297</v>
      </c>
      <c r="D40" s="77">
        <v>304148885</v>
      </c>
      <c r="E40" s="78">
        <v>126845781</v>
      </c>
      <c r="F40" s="79">
        <f t="shared" si="0"/>
        <v>430994666</v>
      </c>
      <c r="G40" s="77">
        <v>309172110</v>
      </c>
      <c r="H40" s="78">
        <v>126845783</v>
      </c>
      <c r="I40" s="79">
        <f t="shared" si="1"/>
        <v>436017893</v>
      </c>
      <c r="J40" s="77">
        <v>70328291</v>
      </c>
      <c r="K40" s="78">
        <v>39213276</v>
      </c>
      <c r="L40" s="78">
        <f t="shared" si="2"/>
        <v>109541567</v>
      </c>
      <c r="M40" s="95">
        <f t="shared" si="3"/>
        <v>0.25415991343150407</v>
      </c>
      <c r="N40" s="77">
        <v>103703733</v>
      </c>
      <c r="O40" s="78">
        <v>36248185</v>
      </c>
      <c r="P40" s="78">
        <f t="shared" si="4"/>
        <v>139951918</v>
      </c>
      <c r="Q40" s="95">
        <f t="shared" si="5"/>
        <v>0.32471844558744495</v>
      </c>
      <c r="R40" s="77">
        <v>91350654</v>
      </c>
      <c r="S40" s="78">
        <v>18550482</v>
      </c>
      <c r="T40" s="78">
        <f t="shared" si="6"/>
        <v>109901136</v>
      </c>
      <c r="U40" s="95">
        <f t="shared" si="7"/>
        <v>0.25205648154443971</v>
      </c>
      <c r="V40" s="77">
        <v>97584468</v>
      </c>
      <c r="W40" s="78">
        <v>19473009</v>
      </c>
      <c r="X40" s="78">
        <f t="shared" si="8"/>
        <v>117057477</v>
      </c>
      <c r="Y40" s="95">
        <f t="shared" si="9"/>
        <v>0.26846943412021856</v>
      </c>
      <c r="Z40" s="77">
        <f t="shared" si="10"/>
        <v>362967146</v>
      </c>
      <c r="AA40" s="78">
        <f t="shared" si="11"/>
        <v>113484952</v>
      </c>
      <c r="AB40" s="78">
        <f t="shared" si="12"/>
        <v>476452098</v>
      </c>
      <c r="AC40" s="95">
        <f t="shared" si="13"/>
        <v>1.0927351965346981</v>
      </c>
      <c r="AD40" s="77">
        <v>86706060</v>
      </c>
      <c r="AE40" s="78">
        <v>38513741</v>
      </c>
      <c r="AF40" s="78">
        <f t="shared" si="14"/>
        <v>125219801</v>
      </c>
      <c r="AG40" s="78">
        <v>369881752</v>
      </c>
      <c r="AH40" s="78">
        <v>410225332</v>
      </c>
      <c r="AI40" s="79">
        <v>464360055</v>
      </c>
      <c r="AJ40" s="114">
        <f t="shared" si="15"/>
        <v>1.1319633839677166</v>
      </c>
      <c r="AK40" s="115">
        <f t="shared" si="16"/>
        <v>-6.5183971982194722E-2</v>
      </c>
    </row>
    <row r="41" spans="1:37" ht="14" x14ac:dyDescent="0.3">
      <c r="A41" s="58" t="s">
        <v>0</v>
      </c>
      <c r="B41" s="59" t="s">
        <v>298</v>
      </c>
      <c r="C41" s="60" t="s">
        <v>0</v>
      </c>
      <c r="D41" s="80">
        <f>SUM(D37:D40)</f>
        <v>3445762295</v>
      </c>
      <c r="E41" s="81">
        <f>SUM(E37:E40)</f>
        <v>475650980</v>
      </c>
      <c r="F41" s="82">
        <f t="shared" si="0"/>
        <v>3921413275</v>
      </c>
      <c r="G41" s="80">
        <f>SUM(G37:G40)</f>
        <v>3527433688</v>
      </c>
      <c r="H41" s="81">
        <f>SUM(H37:H40)</f>
        <v>457972516</v>
      </c>
      <c r="I41" s="82">
        <f t="shared" si="1"/>
        <v>3985406204</v>
      </c>
      <c r="J41" s="80">
        <f>SUM(J37:J40)</f>
        <v>783470528</v>
      </c>
      <c r="K41" s="81">
        <f>SUM(K37:K40)</f>
        <v>77372344</v>
      </c>
      <c r="L41" s="81">
        <f t="shared" si="2"/>
        <v>860842872</v>
      </c>
      <c r="M41" s="96">
        <f t="shared" si="3"/>
        <v>0.21952362876111292</v>
      </c>
      <c r="N41" s="80">
        <f>SUM(N37:N40)</f>
        <v>962561479</v>
      </c>
      <c r="O41" s="81">
        <f>SUM(O37:O40)</f>
        <v>102596027</v>
      </c>
      <c r="P41" s="81">
        <f t="shared" si="4"/>
        <v>1065157506</v>
      </c>
      <c r="Q41" s="96">
        <f t="shared" si="5"/>
        <v>0.27162592445704414</v>
      </c>
      <c r="R41" s="80">
        <f>SUM(R37:R40)</f>
        <v>963011140</v>
      </c>
      <c r="S41" s="81">
        <f>SUM(S37:S40)</f>
        <v>59510171</v>
      </c>
      <c r="T41" s="81">
        <f t="shared" si="6"/>
        <v>1022521311</v>
      </c>
      <c r="U41" s="96">
        <f t="shared" si="7"/>
        <v>0.25656639716517088</v>
      </c>
      <c r="V41" s="80">
        <f>SUM(V37:V40)</f>
        <v>1017130801</v>
      </c>
      <c r="W41" s="81">
        <f>SUM(W37:W40)</f>
        <v>164533366</v>
      </c>
      <c r="X41" s="81">
        <f t="shared" si="8"/>
        <v>1181664167</v>
      </c>
      <c r="Y41" s="96">
        <f t="shared" si="9"/>
        <v>0.29649779884770811</v>
      </c>
      <c r="Z41" s="80">
        <f t="shared" si="10"/>
        <v>3726173948</v>
      </c>
      <c r="AA41" s="81">
        <f t="shared" si="11"/>
        <v>404011908</v>
      </c>
      <c r="AB41" s="81">
        <f t="shared" si="12"/>
        <v>4130185856</v>
      </c>
      <c r="AC41" s="96">
        <f t="shared" si="13"/>
        <v>1.0363274518553944</v>
      </c>
      <c r="AD41" s="80">
        <f>SUM(AD37:AD40)</f>
        <v>1068560845</v>
      </c>
      <c r="AE41" s="81">
        <f>SUM(AE37:AE40)</f>
        <v>109159698</v>
      </c>
      <c r="AF41" s="81">
        <f t="shared" si="14"/>
        <v>1177720543</v>
      </c>
      <c r="AG41" s="81">
        <f>SUM(AG37:AG40)</f>
        <v>3530154724</v>
      </c>
      <c r="AH41" s="81">
        <f>SUM(AH37:AH40)</f>
        <v>3695388215</v>
      </c>
      <c r="AI41" s="82">
        <f>SUM(AI37:AI40)</f>
        <v>3868838094</v>
      </c>
      <c r="AJ41" s="116">
        <f t="shared" si="15"/>
        <v>1.0469368490963811</v>
      </c>
      <c r="AK41" s="117">
        <f t="shared" si="16"/>
        <v>3.3485227233571724E-3</v>
      </c>
    </row>
    <row r="42" spans="1:37" ht="13" x14ac:dyDescent="0.3">
      <c r="A42" s="55" t="s">
        <v>101</v>
      </c>
      <c r="B42" s="56" t="s">
        <v>299</v>
      </c>
      <c r="C42" s="57" t="s">
        <v>300</v>
      </c>
      <c r="D42" s="77">
        <v>226057033</v>
      </c>
      <c r="E42" s="78">
        <v>18142965</v>
      </c>
      <c r="F42" s="79">
        <f t="shared" ref="F42:F74" si="17">$D42      +$E42</f>
        <v>244199998</v>
      </c>
      <c r="G42" s="77">
        <v>212878118</v>
      </c>
      <c r="H42" s="78">
        <v>18142965</v>
      </c>
      <c r="I42" s="79">
        <f t="shared" ref="I42:I74" si="18">$G42      +$H42</f>
        <v>231021083</v>
      </c>
      <c r="J42" s="77">
        <v>52757024</v>
      </c>
      <c r="K42" s="78">
        <v>4324023</v>
      </c>
      <c r="L42" s="78">
        <f t="shared" ref="L42:L74" si="19">$J42      +$K42</f>
        <v>57081047</v>
      </c>
      <c r="M42" s="95">
        <f t="shared" ref="M42:M74" si="20">IF(($F42      =0),0,($L42      /$F42      ))</f>
        <v>0.23374712312651205</v>
      </c>
      <c r="N42" s="77">
        <v>44024910</v>
      </c>
      <c r="O42" s="78">
        <v>2535353</v>
      </c>
      <c r="P42" s="78">
        <f t="shared" ref="P42:P74" si="21">$N42      +$O42</f>
        <v>46560263</v>
      </c>
      <c r="Q42" s="95">
        <f t="shared" ref="Q42:Q74" si="22">IF(($F42      =0),0,($P42      /$F42      ))</f>
        <v>0.19066446921101121</v>
      </c>
      <c r="R42" s="77">
        <v>48502225</v>
      </c>
      <c r="S42" s="78">
        <v>4256246</v>
      </c>
      <c r="T42" s="78">
        <f t="shared" ref="T42:T74" si="23">$R42      +$S42</f>
        <v>52758471</v>
      </c>
      <c r="U42" s="95">
        <f t="shared" ref="U42:U74" si="24">IF(($I42      =0),0,($T42      /$I42      ))</f>
        <v>0.2283708063129459</v>
      </c>
      <c r="V42" s="77">
        <v>72570605</v>
      </c>
      <c r="W42" s="78">
        <v>3463550</v>
      </c>
      <c r="X42" s="78">
        <f t="shared" ref="X42:X74" si="25">$V42      +$W42</f>
        <v>76034155</v>
      </c>
      <c r="Y42" s="95">
        <f t="shared" ref="Y42:Y74" si="26">IF(($I42      =0),0,($X42      /$I42      ))</f>
        <v>0.32912214769593129</v>
      </c>
      <c r="Z42" s="77">
        <f t="shared" ref="Z42:Z74" si="27">$J42      +$N42      +$R42      +$V42</f>
        <v>217854764</v>
      </c>
      <c r="AA42" s="78">
        <f t="shared" ref="AA42:AA74" si="28">$K42      +$O42      +$S42      +$W42</f>
        <v>14579172</v>
      </c>
      <c r="AB42" s="78">
        <f t="shared" ref="AB42:AB74" si="29">$Z42      +$AA42</f>
        <v>232433936</v>
      </c>
      <c r="AC42" s="95">
        <f t="shared" ref="AC42:AC74" si="30">IF(($I42      =0),0,($AB42      /$I42      ))</f>
        <v>1.0061156885841454</v>
      </c>
      <c r="AD42" s="77">
        <v>55085204</v>
      </c>
      <c r="AE42" s="78">
        <v>2490698</v>
      </c>
      <c r="AF42" s="78">
        <f t="shared" ref="AF42:AF74" si="31">$AD42      +$AE42</f>
        <v>57575902</v>
      </c>
      <c r="AG42" s="78">
        <v>261701560</v>
      </c>
      <c r="AH42" s="78">
        <v>260273960</v>
      </c>
      <c r="AI42" s="79">
        <v>221935223</v>
      </c>
      <c r="AJ42" s="114">
        <f t="shared" ref="AJ42:AJ74" si="32">IF(($AH42      =0),0,($AI42      /$AH42      ))</f>
        <v>0.85269852965698145</v>
      </c>
      <c r="AK42" s="115">
        <f t="shared" ref="AK42:AK74" si="33">IF(($AF42      =0),0,(($X42      /$AF42      )-1))</f>
        <v>0.32058990582553104</v>
      </c>
    </row>
    <row r="43" spans="1:37" ht="13" x14ac:dyDescent="0.3">
      <c r="A43" s="55" t="s">
        <v>101</v>
      </c>
      <c r="B43" s="56" t="s">
        <v>301</v>
      </c>
      <c r="C43" s="57" t="s">
        <v>302</v>
      </c>
      <c r="D43" s="77">
        <v>380390264</v>
      </c>
      <c r="E43" s="78">
        <v>55753667</v>
      </c>
      <c r="F43" s="79">
        <f t="shared" si="17"/>
        <v>436143931</v>
      </c>
      <c r="G43" s="77">
        <v>435704054</v>
      </c>
      <c r="H43" s="78">
        <v>67440586</v>
      </c>
      <c r="I43" s="79">
        <f t="shared" si="18"/>
        <v>503144640</v>
      </c>
      <c r="J43" s="77">
        <v>93469167</v>
      </c>
      <c r="K43" s="78">
        <v>13082573</v>
      </c>
      <c r="L43" s="78">
        <f t="shared" si="19"/>
        <v>106551740</v>
      </c>
      <c r="M43" s="95">
        <f t="shared" si="20"/>
        <v>0.24430407584875921</v>
      </c>
      <c r="N43" s="77">
        <v>93935149</v>
      </c>
      <c r="O43" s="78">
        <v>18878090</v>
      </c>
      <c r="P43" s="78">
        <f t="shared" si="21"/>
        <v>112813239</v>
      </c>
      <c r="Q43" s="95">
        <f t="shared" si="22"/>
        <v>0.25866057276399429</v>
      </c>
      <c r="R43" s="77">
        <v>82823206</v>
      </c>
      <c r="S43" s="78">
        <v>12732877</v>
      </c>
      <c r="T43" s="78">
        <f t="shared" si="23"/>
        <v>95556083</v>
      </c>
      <c r="U43" s="95">
        <f t="shared" si="24"/>
        <v>0.18991772028019616</v>
      </c>
      <c r="V43" s="77">
        <v>90004726</v>
      </c>
      <c r="W43" s="78">
        <v>11730286</v>
      </c>
      <c r="X43" s="78">
        <f t="shared" si="25"/>
        <v>101735012</v>
      </c>
      <c r="Y43" s="95">
        <f t="shared" si="26"/>
        <v>0.20219834201155357</v>
      </c>
      <c r="Z43" s="77">
        <f t="shared" si="27"/>
        <v>360232248</v>
      </c>
      <c r="AA43" s="78">
        <f t="shared" si="28"/>
        <v>56423826</v>
      </c>
      <c r="AB43" s="78">
        <f t="shared" si="29"/>
        <v>416656074</v>
      </c>
      <c r="AC43" s="95">
        <f t="shared" si="30"/>
        <v>0.82810397026191118</v>
      </c>
      <c r="AD43" s="77">
        <v>92938011</v>
      </c>
      <c r="AE43" s="78">
        <v>15642152</v>
      </c>
      <c r="AF43" s="78">
        <f t="shared" si="31"/>
        <v>108580163</v>
      </c>
      <c r="AG43" s="78">
        <v>387063486</v>
      </c>
      <c r="AH43" s="78">
        <v>414466464</v>
      </c>
      <c r="AI43" s="79">
        <v>404801811</v>
      </c>
      <c r="AJ43" s="114">
        <f t="shared" si="32"/>
        <v>0.97668170083840611</v>
      </c>
      <c r="AK43" s="115">
        <f t="shared" si="33"/>
        <v>-6.3042371745196224E-2</v>
      </c>
    </row>
    <row r="44" spans="1:37" ht="13" x14ac:dyDescent="0.3">
      <c r="A44" s="55" t="s">
        <v>101</v>
      </c>
      <c r="B44" s="56" t="s">
        <v>303</v>
      </c>
      <c r="C44" s="57" t="s">
        <v>304</v>
      </c>
      <c r="D44" s="77">
        <v>1166197505</v>
      </c>
      <c r="E44" s="78">
        <v>78002288</v>
      </c>
      <c r="F44" s="79">
        <f t="shared" si="17"/>
        <v>1244199793</v>
      </c>
      <c r="G44" s="77">
        <v>1153434234</v>
      </c>
      <c r="H44" s="78">
        <v>111447567</v>
      </c>
      <c r="I44" s="79">
        <f t="shared" si="18"/>
        <v>1264881801</v>
      </c>
      <c r="J44" s="77">
        <v>268971480</v>
      </c>
      <c r="K44" s="78">
        <v>9635634</v>
      </c>
      <c r="L44" s="78">
        <f t="shared" si="19"/>
        <v>278607114</v>
      </c>
      <c r="M44" s="95">
        <f t="shared" si="20"/>
        <v>0.22392473907122729</v>
      </c>
      <c r="N44" s="77">
        <v>300564190</v>
      </c>
      <c r="O44" s="78">
        <v>27477483</v>
      </c>
      <c r="P44" s="78">
        <f t="shared" si="21"/>
        <v>328041673</v>
      </c>
      <c r="Q44" s="95">
        <f t="shared" si="22"/>
        <v>0.26365674937867473</v>
      </c>
      <c r="R44" s="77">
        <v>214638128</v>
      </c>
      <c r="S44" s="78">
        <v>27151921</v>
      </c>
      <c r="T44" s="78">
        <f t="shared" si="23"/>
        <v>241790049</v>
      </c>
      <c r="U44" s="95">
        <f t="shared" si="24"/>
        <v>0.19115623990229266</v>
      </c>
      <c r="V44" s="77">
        <v>276529157</v>
      </c>
      <c r="W44" s="78">
        <v>31794080</v>
      </c>
      <c r="X44" s="78">
        <f t="shared" si="25"/>
        <v>308323237</v>
      </c>
      <c r="Y44" s="95">
        <f t="shared" si="26"/>
        <v>0.24375656030171627</v>
      </c>
      <c r="Z44" s="77">
        <f t="shared" si="27"/>
        <v>1060702955</v>
      </c>
      <c r="AA44" s="78">
        <f t="shared" si="28"/>
        <v>96059118</v>
      </c>
      <c r="AB44" s="78">
        <f t="shared" si="29"/>
        <v>1156762073</v>
      </c>
      <c r="AC44" s="95">
        <f t="shared" si="30"/>
        <v>0.91452187238797977</v>
      </c>
      <c r="AD44" s="77">
        <v>263462087</v>
      </c>
      <c r="AE44" s="78">
        <v>11582548</v>
      </c>
      <c r="AF44" s="78">
        <f t="shared" si="31"/>
        <v>275044635</v>
      </c>
      <c r="AG44" s="78">
        <v>930693010</v>
      </c>
      <c r="AH44" s="78">
        <v>1063655783</v>
      </c>
      <c r="AI44" s="79">
        <v>1051014660</v>
      </c>
      <c r="AJ44" s="114">
        <f t="shared" si="32"/>
        <v>0.98811540048760305</v>
      </c>
      <c r="AK44" s="115">
        <f t="shared" si="33"/>
        <v>0.12099345984334509</v>
      </c>
    </row>
    <row r="45" spans="1:37" ht="13" x14ac:dyDescent="0.3">
      <c r="A45" s="55" t="s">
        <v>101</v>
      </c>
      <c r="B45" s="56" t="s">
        <v>305</v>
      </c>
      <c r="C45" s="57" t="s">
        <v>306</v>
      </c>
      <c r="D45" s="77">
        <v>219057901</v>
      </c>
      <c r="E45" s="78">
        <v>43191305</v>
      </c>
      <c r="F45" s="79">
        <f t="shared" si="17"/>
        <v>262249206</v>
      </c>
      <c r="G45" s="77">
        <v>216642047</v>
      </c>
      <c r="H45" s="78">
        <v>57475442</v>
      </c>
      <c r="I45" s="79">
        <f t="shared" si="18"/>
        <v>274117489</v>
      </c>
      <c r="J45" s="77">
        <v>56388187</v>
      </c>
      <c r="K45" s="78">
        <v>-105194656</v>
      </c>
      <c r="L45" s="78">
        <f t="shared" si="19"/>
        <v>-48806469</v>
      </c>
      <c r="M45" s="95">
        <f t="shared" si="20"/>
        <v>-0.18610721360963817</v>
      </c>
      <c r="N45" s="77">
        <v>56377131</v>
      </c>
      <c r="O45" s="78">
        <v>128124642</v>
      </c>
      <c r="P45" s="78">
        <f t="shared" si="21"/>
        <v>184501773</v>
      </c>
      <c r="Q45" s="95">
        <f t="shared" si="22"/>
        <v>0.70353605951432319</v>
      </c>
      <c r="R45" s="77">
        <v>41723069</v>
      </c>
      <c r="S45" s="78">
        <v>5813289</v>
      </c>
      <c r="T45" s="78">
        <f t="shared" si="23"/>
        <v>47536358</v>
      </c>
      <c r="U45" s="95">
        <f t="shared" si="24"/>
        <v>0.17341599827656382</v>
      </c>
      <c r="V45" s="77">
        <v>68156003</v>
      </c>
      <c r="W45" s="78">
        <v>23244278</v>
      </c>
      <c r="X45" s="78">
        <f t="shared" si="25"/>
        <v>91400281</v>
      </c>
      <c r="Y45" s="95">
        <f t="shared" si="26"/>
        <v>0.33343469376373863</v>
      </c>
      <c r="Z45" s="77">
        <f t="shared" si="27"/>
        <v>222644390</v>
      </c>
      <c r="AA45" s="78">
        <f t="shared" si="28"/>
        <v>51987553</v>
      </c>
      <c r="AB45" s="78">
        <f t="shared" si="29"/>
        <v>274631943</v>
      </c>
      <c r="AC45" s="95">
        <f t="shared" si="30"/>
        <v>1.0018767646014735</v>
      </c>
      <c r="AD45" s="77">
        <v>62741158</v>
      </c>
      <c r="AE45" s="78">
        <v>5656304</v>
      </c>
      <c r="AF45" s="78">
        <f t="shared" si="31"/>
        <v>68397462</v>
      </c>
      <c r="AG45" s="78">
        <v>256617540</v>
      </c>
      <c r="AH45" s="78">
        <v>240687527</v>
      </c>
      <c r="AI45" s="79">
        <v>264788368</v>
      </c>
      <c r="AJ45" s="114">
        <f t="shared" si="32"/>
        <v>1.1001333193306688</v>
      </c>
      <c r="AK45" s="115">
        <f t="shared" si="33"/>
        <v>0.33631100230005617</v>
      </c>
    </row>
    <row r="46" spans="1:37" ht="13" x14ac:dyDescent="0.3">
      <c r="A46" s="55" t="s">
        <v>101</v>
      </c>
      <c r="B46" s="56" t="s">
        <v>307</v>
      </c>
      <c r="C46" s="57" t="s">
        <v>308</v>
      </c>
      <c r="D46" s="77">
        <v>580064383</v>
      </c>
      <c r="E46" s="78">
        <v>52328981</v>
      </c>
      <c r="F46" s="79">
        <f t="shared" si="17"/>
        <v>632393364</v>
      </c>
      <c r="G46" s="77">
        <v>728486934</v>
      </c>
      <c r="H46" s="78">
        <v>75179504</v>
      </c>
      <c r="I46" s="79">
        <f t="shared" si="18"/>
        <v>803666438</v>
      </c>
      <c r="J46" s="77">
        <v>158709694</v>
      </c>
      <c r="K46" s="78">
        <v>19597251</v>
      </c>
      <c r="L46" s="78">
        <f t="shared" si="19"/>
        <v>178306945</v>
      </c>
      <c r="M46" s="95">
        <f t="shared" si="20"/>
        <v>0.28195574961789133</v>
      </c>
      <c r="N46" s="77">
        <v>108828050</v>
      </c>
      <c r="O46" s="78">
        <v>20173762</v>
      </c>
      <c r="P46" s="78">
        <f t="shared" si="21"/>
        <v>129001812</v>
      </c>
      <c r="Q46" s="95">
        <f t="shared" si="22"/>
        <v>0.20398982554788478</v>
      </c>
      <c r="R46" s="77">
        <v>156172018</v>
      </c>
      <c r="S46" s="78">
        <v>2926530</v>
      </c>
      <c r="T46" s="78">
        <f t="shared" si="23"/>
        <v>159098548</v>
      </c>
      <c r="U46" s="95">
        <f t="shared" si="24"/>
        <v>0.19796589788660554</v>
      </c>
      <c r="V46" s="77">
        <v>191450575</v>
      </c>
      <c r="W46" s="78">
        <v>37201637</v>
      </c>
      <c r="X46" s="78">
        <f t="shared" si="25"/>
        <v>228652212</v>
      </c>
      <c r="Y46" s="95">
        <f t="shared" si="26"/>
        <v>0.28451133603267381</v>
      </c>
      <c r="Z46" s="77">
        <f t="shared" si="27"/>
        <v>615160337</v>
      </c>
      <c r="AA46" s="78">
        <f t="shared" si="28"/>
        <v>79899180</v>
      </c>
      <c r="AB46" s="78">
        <f t="shared" si="29"/>
        <v>695059517</v>
      </c>
      <c r="AC46" s="95">
        <f t="shared" si="30"/>
        <v>0.86486069858749037</v>
      </c>
      <c r="AD46" s="77">
        <v>142755119</v>
      </c>
      <c r="AE46" s="78">
        <v>7747173</v>
      </c>
      <c r="AF46" s="78">
        <f t="shared" si="31"/>
        <v>150502292</v>
      </c>
      <c r="AG46" s="78">
        <v>550579981</v>
      </c>
      <c r="AH46" s="78">
        <v>701806707</v>
      </c>
      <c r="AI46" s="79">
        <v>611542675</v>
      </c>
      <c r="AJ46" s="114">
        <f t="shared" si="32"/>
        <v>0.8713833437331342</v>
      </c>
      <c r="AK46" s="115">
        <f t="shared" si="33"/>
        <v>0.51926066348544375</v>
      </c>
    </row>
    <row r="47" spans="1:37" ht="13" x14ac:dyDescent="0.3">
      <c r="A47" s="55" t="s">
        <v>116</v>
      </c>
      <c r="B47" s="56" t="s">
        <v>309</v>
      </c>
      <c r="C47" s="57" t="s">
        <v>310</v>
      </c>
      <c r="D47" s="77">
        <v>553766368</v>
      </c>
      <c r="E47" s="78">
        <v>742877267</v>
      </c>
      <c r="F47" s="79">
        <f t="shared" si="17"/>
        <v>1296643635</v>
      </c>
      <c r="G47" s="77">
        <v>811878784</v>
      </c>
      <c r="H47" s="78">
        <v>751083133</v>
      </c>
      <c r="I47" s="79">
        <f t="shared" si="18"/>
        <v>1562961917</v>
      </c>
      <c r="J47" s="77">
        <v>206581512</v>
      </c>
      <c r="K47" s="78">
        <v>121102433</v>
      </c>
      <c r="L47" s="78">
        <f t="shared" si="19"/>
        <v>327683945</v>
      </c>
      <c r="M47" s="95">
        <f t="shared" si="20"/>
        <v>0.25271704279796198</v>
      </c>
      <c r="N47" s="77">
        <v>236112951</v>
      </c>
      <c r="O47" s="78">
        <v>209504734</v>
      </c>
      <c r="P47" s="78">
        <f t="shared" si="21"/>
        <v>445617685</v>
      </c>
      <c r="Q47" s="95">
        <f t="shared" si="22"/>
        <v>0.34367012876286551</v>
      </c>
      <c r="R47" s="77">
        <v>288860813</v>
      </c>
      <c r="S47" s="78">
        <v>215474030</v>
      </c>
      <c r="T47" s="78">
        <f t="shared" si="23"/>
        <v>504334843</v>
      </c>
      <c r="U47" s="95">
        <f t="shared" si="24"/>
        <v>0.32267890696149315</v>
      </c>
      <c r="V47" s="77">
        <v>444523720</v>
      </c>
      <c r="W47" s="78">
        <v>33233575</v>
      </c>
      <c r="X47" s="78">
        <f t="shared" si="25"/>
        <v>477757295</v>
      </c>
      <c r="Y47" s="95">
        <f t="shared" si="26"/>
        <v>0.30567430325943123</v>
      </c>
      <c r="Z47" s="77">
        <f t="shared" si="27"/>
        <v>1176078996</v>
      </c>
      <c r="AA47" s="78">
        <f t="shared" si="28"/>
        <v>579314772</v>
      </c>
      <c r="AB47" s="78">
        <f t="shared" si="29"/>
        <v>1755393768</v>
      </c>
      <c r="AC47" s="95">
        <f t="shared" si="30"/>
        <v>1.1231199870623592</v>
      </c>
      <c r="AD47" s="77">
        <v>268795967</v>
      </c>
      <c r="AE47" s="78">
        <v>289881257</v>
      </c>
      <c r="AF47" s="78">
        <f t="shared" si="31"/>
        <v>558677224</v>
      </c>
      <c r="AG47" s="78">
        <v>1268231168</v>
      </c>
      <c r="AH47" s="78">
        <v>1762964784</v>
      </c>
      <c r="AI47" s="79">
        <v>1688536270</v>
      </c>
      <c r="AJ47" s="114">
        <f t="shared" si="32"/>
        <v>0.9577821890286834</v>
      </c>
      <c r="AK47" s="115">
        <f t="shared" si="33"/>
        <v>-0.14484200451314622</v>
      </c>
    </row>
    <row r="48" spans="1:37" ht="14" x14ac:dyDescent="0.3">
      <c r="A48" s="58" t="s">
        <v>0</v>
      </c>
      <c r="B48" s="59" t="s">
        <v>311</v>
      </c>
      <c r="C48" s="60" t="s">
        <v>0</v>
      </c>
      <c r="D48" s="80">
        <f>SUM(D42:D47)</f>
        <v>3125533454</v>
      </c>
      <c r="E48" s="81">
        <f>SUM(E42:E47)</f>
        <v>990296473</v>
      </c>
      <c r="F48" s="82">
        <f t="shared" si="17"/>
        <v>4115829927</v>
      </c>
      <c r="G48" s="80">
        <f>SUM(G42:G47)</f>
        <v>3559024171</v>
      </c>
      <c r="H48" s="81">
        <f>SUM(H42:H47)</f>
        <v>1080769197</v>
      </c>
      <c r="I48" s="82">
        <f t="shared" si="18"/>
        <v>4639793368</v>
      </c>
      <c r="J48" s="80">
        <f>SUM(J42:J47)</f>
        <v>836877064</v>
      </c>
      <c r="K48" s="81">
        <f>SUM(K42:K47)</f>
        <v>62547258</v>
      </c>
      <c r="L48" s="81">
        <f t="shared" si="19"/>
        <v>899424322</v>
      </c>
      <c r="M48" s="96">
        <f t="shared" si="20"/>
        <v>0.21852805824160576</v>
      </c>
      <c r="N48" s="80">
        <f>SUM(N42:N47)</f>
        <v>839842381</v>
      </c>
      <c r="O48" s="81">
        <f>SUM(O42:O47)</f>
        <v>406694064</v>
      </c>
      <c r="P48" s="81">
        <f t="shared" si="21"/>
        <v>1246536445</v>
      </c>
      <c r="Q48" s="96">
        <f t="shared" si="22"/>
        <v>0.30286393439696663</v>
      </c>
      <c r="R48" s="80">
        <f>SUM(R42:R47)</f>
        <v>832719459</v>
      </c>
      <c r="S48" s="81">
        <f>SUM(S42:S47)</f>
        <v>268354893</v>
      </c>
      <c r="T48" s="81">
        <f t="shared" si="23"/>
        <v>1101074352</v>
      </c>
      <c r="U48" s="96">
        <f t="shared" si="24"/>
        <v>0.23731107501337331</v>
      </c>
      <c r="V48" s="80">
        <f>SUM(V42:V47)</f>
        <v>1143234786</v>
      </c>
      <c r="W48" s="81">
        <f>SUM(W42:W47)</f>
        <v>140667406</v>
      </c>
      <c r="X48" s="81">
        <f t="shared" si="25"/>
        <v>1283902192</v>
      </c>
      <c r="Y48" s="96">
        <f t="shared" si="26"/>
        <v>0.27671538151998154</v>
      </c>
      <c r="Z48" s="80">
        <f t="shared" si="27"/>
        <v>3652673690</v>
      </c>
      <c r="AA48" s="81">
        <f t="shared" si="28"/>
        <v>878263621</v>
      </c>
      <c r="AB48" s="81">
        <f t="shared" si="29"/>
        <v>4530937311</v>
      </c>
      <c r="AC48" s="96">
        <f t="shared" si="30"/>
        <v>0.97653859808698273</v>
      </c>
      <c r="AD48" s="80">
        <f>SUM(AD42:AD47)</f>
        <v>885777546</v>
      </c>
      <c r="AE48" s="81">
        <f>SUM(AE42:AE47)</f>
        <v>333000132</v>
      </c>
      <c r="AF48" s="81">
        <f t="shared" si="31"/>
        <v>1218777678</v>
      </c>
      <c r="AG48" s="81">
        <f>SUM(AG42:AG47)</f>
        <v>3654886745</v>
      </c>
      <c r="AH48" s="81">
        <f>SUM(AH42:AH47)</f>
        <v>4443855225</v>
      </c>
      <c r="AI48" s="82">
        <f>SUM(AI42:AI47)</f>
        <v>4242619007</v>
      </c>
      <c r="AJ48" s="116">
        <f t="shared" si="32"/>
        <v>0.95471584743177584</v>
      </c>
      <c r="AK48" s="117">
        <f t="shared" si="33"/>
        <v>5.343428516582982E-2</v>
      </c>
    </row>
    <row r="49" spans="1:37" ht="13" x14ac:dyDescent="0.3">
      <c r="A49" s="55" t="s">
        <v>101</v>
      </c>
      <c r="B49" s="56" t="s">
        <v>312</v>
      </c>
      <c r="C49" s="57" t="s">
        <v>313</v>
      </c>
      <c r="D49" s="77">
        <v>304384965</v>
      </c>
      <c r="E49" s="78">
        <v>39592590</v>
      </c>
      <c r="F49" s="79">
        <f t="shared" si="17"/>
        <v>343977555</v>
      </c>
      <c r="G49" s="77">
        <v>312756321</v>
      </c>
      <c r="H49" s="78">
        <v>76018625</v>
      </c>
      <c r="I49" s="79">
        <f t="shared" si="18"/>
        <v>388774946</v>
      </c>
      <c r="J49" s="77">
        <v>54041467</v>
      </c>
      <c r="K49" s="78">
        <v>5898496</v>
      </c>
      <c r="L49" s="78">
        <f t="shared" si="19"/>
        <v>59939963</v>
      </c>
      <c r="M49" s="95">
        <f t="shared" si="20"/>
        <v>0.17425544814980734</v>
      </c>
      <c r="N49" s="77">
        <v>61918483</v>
      </c>
      <c r="O49" s="78">
        <v>4891442</v>
      </c>
      <c r="P49" s="78">
        <f t="shared" si="21"/>
        <v>66809925</v>
      </c>
      <c r="Q49" s="95">
        <f t="shared" si="22"/>
        <v>0.1942275710402093</v>
      </c>
      <c r="R49" s="77">
        <v>60850417</v>
      </c>
      <c r="S49" s="78">
        <v>12478335</v>
      </c>
      <c r="T49" s="78">
        <f t="shared" si="23"/>
        <v>73328752</v>
      </c>
      <c r="U49" s="95">
        <f t="shared" si="24"/>
        <v>0.18861491141458483</v>
      </c>
      <c r="V49" s="77">
        <v>78805873</v>
      </c>
      <c r="W49" s="78">
        <v>18129222</v>
      </c>
      <c r="X49" s="78">
        <f t="shared" si="25"/>
        <v>96935095</v>
      </c>
      <c r="Y49" s="95">
        <f t="shared" si="26"/>
        <v>0.24933472693479586</v>
      </c>
      <c r="Z49" s="77">
        <f t="shared" si="27"/>
        <v>255616240</v>
      </c>
      <c r="AA49" s="78">
        <f t="shared" si="28"/>
        <v>41397495</v>
      </c>
      <c r="AB49" s="78">
        <f t="shared" si="29"/>
        <v>297013735</v>
      </c>
      <c r="AC49" s="95">
        <f t="shared" si="30"/>
        <v>0.76397344544933721</v>
      </c>
      <c r="AD49" s="77">
        <v>68882145</v>
      </c>
      <c r="AE49" s="78">
        <v>17707383</v>
      </c>
      <c r="AF49" s="78">
        <f t="shared" si="31"/>
        <v>86589528</v>
      </c>
      <c r="AG49" s="78">
        <v>332049461</v>
      </c>
      <c r="AH49" s="78">
        <v>368621172</v>
      </c>
      <c r="AI49" s="79">
        <v>303585784</v>
      </c>
      <c r="AJ49" s="114">
        <f t="shared" si="32"/>
        <v>0.82357120822132268</v>
      </c>
      <c r="AK49" s="115">
        <f t="shared" si="33"/>
        <v>0.11947826993582877</v>
      </c>
    </row>
    <row r="50" spans="1:37" ht="13" x14ac:dyDescent="0.3">
      <c r="A50" s="55" t="s">
        <v>101</v>
      </c>
      <c r="B50" s="56" t="s">
        <v>314</v>
      </c>
      <c r="C50" s="57" t="s">
        <v>315</v>
      </c>
      <c r="D50" s="77">
        <v>326146273</v>
      </c>
      <c r="E50" s="78">
        <v>46337218</v>
      </c>
      <c r="F50" s="79">
        <f t="shared" si="17"/>
        <v>372483491</v>
      </c>
      <c r="G50" s="77">
        <v>343663131</v>
      </c>
      <c r="H50" s="78">
        <v>52031652</v>
      </c>
      <c r="I50" s="79">
        <f t="shared" si="18"/>
        <v>395694783</v>
      </c>
      <c r="J50" s="77">
        <v>83619332</v>
      </c>
      <c r="K50" s="78">
        <v>6911713</v>
      </c>
      <c r="L50" s="78">
        <f t="shared" si="19"/>
        <v>90531045</v>
      </c>
      <c r="M50" s="95">
        <f t="shared" si="20"/>
        <v>0.24304713413459711</v>
      </c>
      <c r="N50" s="77">
        <v>92440041</v>
      </c>
      <c r="O50" s="78">
        <v>16478996</v>
      </c>
      <c r="P50" s="78">
        <f t="shared" si="21"/>
        <v>108919037</v>
      </c>
      <c r="Q50" s="95">
        <f t="shared" si="22"/>
        <v>0.29241305891863001</v>
      </c>
      <c r="R50" s="77">
        <v>87592815</v>
      </c>
      <c r="S50" s="78">
        <v>10640755</v>
      </c>
      <c r="T50" s="78">
        <f t="shared" si="23"/>
        <v>98233570</v>
      </c>
      <c r="U50" s="95">
        <f t="shared" si="24"/>
        <v>0.24825591395274979</v>
      </c>
      <c r="V50" s="77">
        <v>93975708</v>
      </c>
      <c r="W50" s="78">
        <v>18186014</v>
      </c>
      <c r="X50" s="78">
        <f t="shared" si="25"/>
        <v>112161722</v>
      </c>
      <c r="Y50" s="95">
        <f t="shared" si="26"/>
        <v>0.28345514477000322</v>
      </c>
      <c r="Z50" s="77">
        <f t="shared" si="27"/>
        <v>357627896</v>
      </c>
      <c r="AA50" s="78">
        <f t="shared" si="28"/>
        <v>52217478</v>
      </c>
      <c r="AB50" s="78">
        <f t="shared" si="29"/>
        <v>409845374</v>
      </c>
      <c r="AC50" s="95">
        <f t="shared" si="30"/>
        <v>1.035761378739229</v>
      </c>
      <c r="AD50" s="77">
        <v>78656055</v>
      </c>
      <c r="AE50" s="78">
        <v>1290932</v>
      </c>
      <c r="AF50" s="78">
        <f t="shared" si="31"/>
        <v>79946987</v>
      </c>
      <c r="AG50" s="78">
        <v>405093470</v>
      </c>
      <c r="AH50" s="78">
        <v>463173304</v>
      </c>
      <c r="AI50" s="79">
        <v>431415454</v>
      </c>
      <c r="AJ50" s="114">
        <f t="shared" si="32"/>
        <v>0.93143419595702781</v>
      </c>
      <c r="AK50" s="115">
        <f t="shared" si="33"/>
        <v>0.40295120815497398</v>
      </c>
    </row>
    <row r="51" spans="1:37" ht="13" x14ac:dyDescent="0.3">
      <c r="A51" s="55" t="s">
        <v>101</v>
      </c>
      <c r="B51" s="56" t="s">
        <v>316</v>
      </c>
      <c r="C51" s="57" t="s">
        <v>317</v>
      </c>
      <c r="D51" s="77">
        <v>330565010</v>
      </c>
      <c r="E51" s="78">
        <v>45873824</v>
      </c>
      <c r="F51" s="79">
        <f t="shared" si="17"/>
        <v>376438834</v>
      </c>
      <c r="G51" s="77">
        <v>348793536</v>
      </c>
      <c r="H51" s="78">
        <v>43239553</v>
      </c>
      <c r="I51" s="79">
        <f t="shared" si="18"/>
        <v>392033089</v>
      </c>
      <c r="J51" s="77">
        <v>84585525</v>
      </c>
      <c r="K51" s="78">
        <v>-156899741</v>
      </c>
      <c r="L51" s="78">
        <f t="shared" si="19"/>
        <v>-72314216</v>
      </c>
      <c r="M51" s="95">
        <f t="shared" si="20"/>
        <v>-0.19210083941552109</v>
      </c>
      <c r="N51" s="77">
        <v>83364040</v>
      </c>
      <c r="O51" s="78">
        <v>11345647</v>
      </c>
      <c r="P51" s="78">
        <f t="shared" si="21"/>
        <v>94709687</v>
      </c>
      <c r="Q51" s="95">
        <f t="shared" si="22"/>
        <v>0.25159382732547725</v>
      </c>
      <c r="R51" s="77">
        <v>70709197</v>
      </c>
      <c r="S51" s="78">
        <v>4825038</v>
      </c>
      <c r="T51" s="78">
        <f t="shared" si="23"/>
        <v>75534235</v>
      </c>
      <c r="U51" s="95">
        <f t="shared" si="24"/>
        <v>0.19267311132504941</v>
      </c>
      <c r="V51" s="77">
        <v>78624753</v>
      </c>
      <c r="W51" s="78">
        <v>3651754</v>
      </c>
      <c r="X51" s="78">
        <f t="shared" si="25"/>
        <v>82276507</v>
      </c>
      <c r="Y51" s="95">
        <f t="shared" si="26"/>
        <v>0.20987133308025435</v>
      </c>
      <c r="Z51" s="77">
        <f t="shared" si="27"/>
        <v>317283515</v>
      </c>
      <c r="AA51" s="78">
        <f t="shared" si="28"/>
        <v>-137077302</v>
      </c>
      <c r="AB51" s="78">
        <f t="shared" si="29"/>
        <v>180206213</v>
      </c>
      <c r="AC51" s="95">
        <f t="shared" si="30"/>
        <v>0.4596709258896256</v>
      </c>
      <c r="AD51" s="77">
        <v>58284608</v>
      </c>
      <c r="AE51" s="78">
        <v>9319614</v>
      </c>
      <c r="AF51" s="78">
        <f t="shared" si="31"/>
        <v>67604222</v>
      </c>
      <c r="AG51" s="78">
        <v>363394895</v>
      </c>
      <c r="AH51" s="78">
        <v>348360022</v>
      </c>
      <c r="AI51" s="79">
        <v>269748679</v>
      </c>
      <c r="AJ51" s="114">
        <f t="shared" si="32"/>
        <v>0.77433879310066178</v>
      </c>
      <c r="AK51" s="115">
        <f t="shared" si="33"/>
        <v>0.21703208122119944</v>
      </c>
    </row>
    <row r="52" spans="1:37" ht="13" x14ac:dyDescent="0.3">
      <c r="A52" s="55" t="s">
        <v>101</v>
      </c>
      <c r="B52" s="56" t="s">
        <v>318</v>
      </c>
      <c r="C52" s="57" t="s">
        <v>319</v>
      </c>
      <c r="D52" s="77">
        <v>231434488</v>
      </c>
      <c r="E52" s="78">
        <v>35362564</v>
      </c>
      <c r="F52" s="79">
        <f t="shared" si="17"/>
        <v>266797052</v>
      </c>
      <c r="G52" s="77">
        <v>252672402</v>
      </c>
      <c r="H52" s="78">
        <v>70579826</v>
      </c>
      <c r="I52" s="79">
        <f t="shared" si="18"/>
        <v>323252228</v>
      </c>
      <c r="J52" s="77">
        <v>75282902</v>
      </c>
      <c r="K52" s="78">
        <v>16771416</v>
      </c>
      <c r="L52" s="78">
        <f t="shared" si="19"/>
        <v>92054318</v>
      </c>
      <c r="M52" s="95">
        <f t="shared" si="20"/>
        <v>0.3450349893671239</v>
      </c>
      <c r="N52" s="77">
        <v>38256293</v>
      </c>
      <c r="O52" s="78">
        <v>15529400</v>
      </c>
      <c r="P52" s="78">
        <f t="shared" si="21"/>
        <v>53785693</v>
      </c>
      <c r="Q52" s="95">
        <f t="shared" si="22"/>
        <v>0.20159777852417948</v>
      </c>
      <c r="R52" s="77">
        <v>43615623</v>
      </c>
      <c r="S52" s="78">
        <v>8378934</v>
      </c>
      <c r="T52" s="78">
        <f t="shared" si="23"/>
        <v>51994557</v>
      </c>
      <c r="U52" s="95">
        <f t="shared" si="24"/>
        <v>0.16084825562285066</v>
      </c>
      <c r="V52" s="77">
        <v>55761707</v>
      </c>
      <c r="W52" s="78">
        <v>4622541</v>
      </c>
      <c r="X52" s="78">
        <f t="shared" si="25"/>
        <v>60384248</v>
      </c>
      <c r="Y52" s="95">
        <f t="shared" si="26"/>
        <v>0.1868022638965384</v>
      </c>
      <c r="Z52" s="77">
        <f t="shared" si="27"/>
        <v>212916525</v>
      </c>
      <c r="AA52" s="78">
        <f t="shared" si="28"/>
        <v>45302291</v>
      </c>
      <c r="AB52" s="78">
        <f t="shared" si="29"/>
        <v>258218816</v>
      </c>
      <c r="AC52" s="95">
        <f t="shared" si="30"/>
        <v>0.79881527065607727</v>
      </c>
      <c r="AD52" s="77">
        <v>52031920</v>
      </c>
      <c r="AE52" s="78">
        <v>9109437</v>
      </c>
      <c r="AF52" s="78">
        <f t="shared" si="31"/>
        <v>61141357</v>
      </c>
      <c r="AG52" s="78">
        <v>266695410</v>
      </c>
      <c r="AH52" s="78">
        <v>273777239</v>
      </c>
      <c r="AI52" s="79">
        <v>233286637</v>
      </c>
      <c r="AJ52" s="114">
        <f t="shared" si="32"/>
        <v>0.85210384125467786</v>
      </c>
      <c r="AK52" s="115">
        <f t="shared" si="33"/>
        <v>-1.2382927647484165E-2</v>
      </c>
    </row>
    <row r="53" spans="1:37" ht="13" x14ac:dyDescent="0.3">
      <c r="A53" s="55" t="s">
        <v>116</v>
      </c>
      <c r="B53" s="56" t="s">
        <v>320</v>
      </c>
      <c r="C53" s="57" t="s">
        <v>321</v>
      </c>
      <c r="D53" s="77">
        <v>810130921</v>
      </c>
      <c r="E53" s="78">
        <v>235745241</v>
      </c>
      <c r="F53" s="79">
        <f t="shared" si="17"/>
        <v>1045876162</v>
      </c>
      <c r="G53" s="77">
        <v>817717961</v>
      </c>
      <c r="H53" s="78">
        <v>235845590</v>
      </c>
      <c r="I53" s="79">
        <f t="shared" si="18"/>
        <v>1053563551</v>
      </c>
      <c r="J53" s="77">
        <v>217054049</v>
      </c>
      <c r="K53" s="78">
        <v>-3232565963</v>
      </c>
      <c r="L53" s="78">
        <f t="shared" si="19"/>
        <v>-3015511914</v>
      </c>
      <c r="M53" s="95">
        <f t="shared" si="20"/>
        <v>-2.8832399318037045</v>
      </c>
      <c r="N53" s="77">
        <v>323077890</v>
      </c>
      <c r="O53" s="78">
        <v>3273758173</v>
      </c>
      <c r="P53" s="78">
        <f t="shared" si="21"/>
        <v>3596836063</v>
      </c>
      <c r="Q53" s="95">
        <f t="shared" si="22"/>
        <v>3.4390649616890303</v>
      </c>
      <c r="R53" s="77">
        <v>232630225</v>
      </c>
      <c r="S53" s="78">
        <v>129597410</v>
      </c>
      <c r="T53" s="78">
        <f t="shared" si="23"/>
        <v>362227635</v>
      </c>
      <c r="U53" s="95">
        <f t="shared" si="24"/>
        <v>0.34381185136500608</v>
      </c>
      <c r="V53" s="77">
        <v>278969961</v>
      </c>
      <c r="W53" s="78">
        <v>126491370</v>
      </c>
      <c r="X53" s="78">
        <f t="shared" si="25"/>
        <v>405461331</v>
      </c>
      <c r="Y53" s="95">
        <f t="shared" si="26"/>
        <v>0.38484753066405197</v>
      </c>
      <c r="Z53" s="77">
        <f t="shared" si="27"/>
        <v>1051732125</v>
      </c>
      <c r="AA53" s="78">
        <f t="shared" si="28"/>
        <v>297280990</v>
      </c>
      <c r="AB53" s="78">
        <f t="shared" si="29"/>
        <v>1349013115</v>
      </c>
      <c r="AC53" s="95">
        <f t="shared" si="30"/>
        <v>1.2804288015844618</v>
      </c>
      <c r="AD53" s="77">
        <v>166745359</v>
      </c>
      <c r="AE53" s="78">
        <v>44539882</v>
      </c>
      <c r="AF53" s="78">
        <f t="shared" si="31"/>
        <v>211285241</v>
      </c>
      <c r="AG53" s="78">
        <v>944444516</v>
      </c>
      <c r="AH53" s="78">
        <v>932686104</v>
      </c>
      <c r="AI53" s="79">
        <v>991374593</v>
      </c>
      <c r="AJ53" s="114">
        <f t="shared" si="32"/>
        <v>1.0629241593160907</v>
      </c>
      <c r="AK53" s="115">
        <f t="shared" si="33"/>
        <v>0.91902344470904151</v>
      </c>
    </row>
    <row r="54" spans="1:37" ht="14" x14ac:dyDescent="0.3">
      <c r="A54" s="58" t="s">
        <v>0</v>
      </c>
      <c r="B54" s="59" t="s">
        <v>322</v>
      </c>
      <c r="C54" s="60" t="s">
        <v>0</v>
      </c>
      <c r="D54" s="80">
        <f>SUM(D49:D53)</f>
        <v>2002661657</v>
      </c>
      <c r="E54" s="81">
        <f>SUM(E49:E53)</f>
        <v>402911437</v>
      </c>
      <c r="F54" s="82">
        <f t="shared" si="17"/>
        <v>2405573094</v>
      </c>
      <c r="G54" s="80">
        <f>SUM(G49:G53)</f>
        <v>2075603351</v>
      </c>
      <c r="H54" s="81">
        <f>SUM(H49:H53)</f>
        <v>477715246</v>
      </c>
      <c r="I54" s="82">
        <f t="shared" si="18"/>
        <v>2553318597</v>
      </c>
      <c r="J54" s="80">
        <f>SUM(J49:J53)</f>
        <v>514583275</v>
      </c>
      <c r="K54" s="81">
        <f>SUM(K49:K53)</f>
        <v>-3359884079</v>
      </c>
      <c r="L54" s="81">
        <f t="shared" si="19"/>
        <v>-2845300804</v>
      </c>
      <c r="M54" s="96">
        <f t="shared" si="20"/>
        <v>-1.1827954058418646</v>
      </c>
      <c r="N54" s="80">
        <f>SUM(N49:N53)</f>
        <v>599056747</v>
      </c>
      <c r="O54" s="81">
        <f>SUM(O49:O53)</f>
        <v>3322003658</v>
      </c>
      <c r="P54" s="81">
        <f t="shared" si="21"/>
        <v>3921060405</v>
      </c>
      <c r="Q54" s="96">
        <f t="shared" si="22"/>
        <v>1.6299901319897288</v>
      </c>
      <c r="R54" s="80">
        <f>SUM(R49:R53)</f>
        <v>495398277</v>
      </c>
      <c r="S54" s="81">
        <f>SUM(S49:S53)</f>
        <v>165920472</v>
      </c>
      <c r="T54" s="81">
        <f t="shared" si="23"/>
        <v>661318749</v>
      </c>
      <c r="U54" s="96">
        <f t="shared" si="24"/>
        <v>0.25900361583431492</v>
      </c>
      <c r="V54" s="80">
        <f>SUM(V49:V53)</f>
        <v>586138002</v>
      </c>
      <c r="W54" s="81">
        <f>SUM(W49:W53)</f>
        <v>171080901</v>
      </c>
      <c r="X54" s="81">
        <f t="shared" si="25"/>
        <v>757218903</v>
      </c>
      <c r="Y54" s="96">
        <f t="shared" si="26"/>
        <v>0.296562639652446</v>
      </c>
      <c r="Z54" s="80">
        <f t="shared" si="27"/>
        <v>2195176301</v>
      </c>
      <c r="AA54" s="81">
        <f t="shared" si="28"/>
        <v>299120952</v>
      </c>
      <c r="AB54" s="81">
        <f t="shared" si="29"/>
        <v>2494297253</v>
      </c>
      <c r="AC54" s="96">
        <f t="shared" si="30"/>
        <v>0.97688445771344534</v>
      </c>
      <c r="AD54" s="80">
        <f>SUM(AD49:AD53)</f>
        <v>424600087</v>
      </c>
      <c r="AE54" s="81">
        <f>SUM(AE49:AE53)</f>
        <v>81967248</v>
      </c>
      <c r="AF54" s="81">
        <f t="shared" si="31"/>
        <v>506567335</v>
      </c>
      <c r="AG54" s="81">
        <f>SUM(AG49:AG53)</f>
        <v>2311677752</v>
      </c>
      <c r="AH54" s="81">
        <f>SUM(AH49:AH53)</f>
        <v>2386617841</v>
      </c>
      <c r="AI54" s="82">
        <f>SUM(AI49:AI53)</f>
        <v>2229411147</v>
      </c>
      <c r="AJ54" s="116">
        <f t="shared" si="32"/>
        <v>0.93412992591468691</v>
      </c>
      <c r="AK54" s="117">
        <f t="shared" si="33"/>
        <v>0.49480404811336687</v>
      </c>
    </row>
    <row r="55" spans="1:37" ht="13" x14ac:dyDescent="0.3">
      <c r="A55" s="55" t="s">
        <v>101</v>
      </c>
      <c r="B55" s="56" t="s">
        <v>323</v>
      </c>
      <c r="C55" s="57" t="s">
        <v>324</v>
      </c>
      <c r="D55" s="77">
        <v>261865431</v>
      </c>
      <c r="E55" s="78">
        <v>35346390</v>
      </c>
      <c r="F55" s="79">
        <f t="shared" si="17"/>
        <v>297211821</v>
      </c>
      <c r="G55" s="77">
        <v>275588864</v>
      </c>
      <c r="H55" s="78">
        <v>59098159</v>
      </c>
      <c r="I55" s="79">
        <f t="shared" si="18"/>
        <v>334687023</v>
      </c>
      <c r="J55" s="77">
        <v>57658177</v>
      </c>
      <c r="K55" s="78">
        <v>7246190</v>
      </c>
      <c r="L55" s="78">
        <f t="shared" si="19"/>
        <v>64904367</v>
      </c>
      <c r="M55" s="95">
        <f t="shared" si="20"/>
        <v>0.21837747496590992</v>
      </c>
      <c r="N55" s="77">
        <v>79779944</v>
      </c>
      <c r="O55" s="78">
        <v>17412567</v>
      </c>
      <c r="P55" s="78">
        <f t="shared" si="21"/>
        <v>97192511</v>
      </c>
      <c r="Q55" s="95">
        <f t="shared" si="22"/>
        <v>0.32701428453614567</v>
      </c>
      <c r="R55" s="77">
        <v>66154605</v>
      </c>
      <c r="S55" s="78">
        <v>2363805</v>
      </c>
      <c r="T55" s="78">
        <f t="shared" si="23"/>
        <v>68518410</v>
      </c>
      <c r="U55" s="95">
        <f t="shared" si="24"/>
        <v>0.20472383239071687</v>
      </c>
      <c r="V55" s="77">
        <v>63449238</v>
      </c>
      <c r="W55" s="78">
        <v>18966833</v>
      </c>
      <c r="X55" s="78">
        <f t="shared" si="25"/>
        <v>82416071</v>
      </c>
      <c r="Y55" s="95">
        <f t="shared" si="26"/>
        <v>0.24624818214120001</v>
      </c>
      <c r="Z55" s="77">
        <f t="shared" si="27"/>
        <v>267041964</v>
      </c>
      <c r="AA55" s="78">
        <f t="shared" si="28"/>
        <v>45989395</v>
      </c>
      <c r="AB55" s="78">
        <f t="shared" si="29"/>
        <v>313031359</v>
      </c>
      <c r="AC55" s="95">
        <f t="shared" si="30"/>
        <v>0.93529577631696825</v>
      </c>
      <c r="AD55" s="77">
        <v>57586055</v>
      </c>
      <c r="AE55" s="78">
        <v>22454889</v>
      </c>
      <c r="AF55" s="78">
        <f t="shared" si="31"/>
        <v>80040944</v>
      </c>
      <c r="AG55" s="78">
        <v>288697384</v>
      </c>
      <c r="AH55" s="78">
        <v>307051785</v>
      </c>
      <c r="AI55" s="79">
        <v>290152849</v>
      </c>
      <c r="AJ55" s="114">
        <f t="shared" si="32"/>
        <v>0.94496388939735365</v>
      </c>
      <c r="AK55" s="115">
        <f t="shared" si="33"/>
        <v>2.9673900397776398E-2</v>
      </c>
    </row>
    <row r="56" spans="1:37" ht="13" x14ac:dyDescent="0.3">
      <c r="A56" s="55" t="s">
        <v>101</v>
      </c>
      <c r="B56" s="56" t="s">
        <v>71</v>
      </c>
      <c r="C56" s="57" t="s">
        <v>72</v>
      </c>
      <c r="D56" s="77">
        <v>6008928300</v>
      </c>
      <c r="E56" s="78">
        <v>457358700</v>
      </c>
      <c r="F56" s="79">
        <f t="shared" si="17"/>
        <v>6466287000</v>
      </c>
      <c r="G56" s="77">
        <v>5982453105</v>
      </c>
      <c r="H56" s="78">
        <v>510867501</v>
      </c>
      <c r="I56" s="79">
        <f t="shared" si="18"/>
        <v>6493320606</v>
      </c>
      <c r="J56" s="77">
        <v>1428323380</v>
      </c>
      <c r="K56" s="78">
        <v>59874669</v>
      </c>
      <c r="L56" s="78">
        <f t="shared" si="19"/>
        <v>1488198049</v>
      </c>
      <c r="M56" s="95">
        <f t="shared" si="20"/>
        <v>0.23014723116991251</v>
      </c>
      <c r="N56" s="77">
        <v>1435647720</v>
      </c>
      <c r="O56" s="78">
        <v>103724826</v>
      </c>
      <c r="P56" s="78">
        <f t="shared" si="21"/>
        <v>1539372546</v>
      </c>
      <c r="Q56" s="95">
        <f t="shared" si="22"/>
        <v>0.23806127782450734</v>
      </c>
      <c r="R56" s="77">
        <v>1365894707</v>
      </c>
      <c r="S56" s="78">
        <v>82958714</v>
      </c>
      <c r="T56" s="78">
        <f t="shared" si="23"/>
        <v>1448853421</v>
      </c>
      <c r="U56" s="95">
        <f t="shared" si="24"/>
        <v>0.22312981429889989</v>
      </c>
      <c r="V56" s="77">
        <v>1485910264</v>
      </c>
      <c r="W56" s="78">
        <v>146143680</v>
      </c>
      <c r="X56" s="78">
        <f t="shared" si="25"/>
        <v>1632053944</v>
      </c>
      <c r="Y56" s="95">
        <f t="shared" si="26"/>
        <v>0.25134350250501092</v>
      </c>
      <c r="Z56" s="77">
        <f t="shared" si="27"/>
        <v>5715776071</v>
      </c>
      <c r="AA56" s="78">
        <f t="shared" si="28"/>
        <v>392701889</v>
      </c>
      <c r="AB56" s="78">
        <f t="shared" si="29"/>
        <v>6108477960</v>
      </c>
      <c r="AC56" s="95">
        <f t="shared" si="30"/>
        <v>0.94073253588550743</v>
      </c>
      <c r="AD56" s="77">
        <v>1423727032</v>
      </c>
      <c r="AE56" s="78">
        <v>140618474</v>
      </c>
      <c r="AF56" s="78">
        <f t="shared" si="31"/>
        <v>1564345506</v>
      </c>
      <c r="AG56" s="78">
        <v>6200912300</v>
      </c>
      <c r="AH56" s="78">
        <v>6251722397</v>
      </c>
      <c r="AI56" s="79">
        <v>6091074406</v>
      </c>
      <c r="AJ56" s="114">
        <f t="shared" si="32"/>
        <v>0.9743034029986537</v>
      </c>
      <c r="AK56" s="115">
        <f t="shared" si="33"/>
        <v>4.3282278588909096E-2</v>
      </c>
    </row>
    <row r="57" spans="1:37" ht="13" x14ac:dyDescent="0.3">
      <c r="A57" s="55" t="s">
        <v>101</v>
      </c>
      <c r="B57" s="56" t="s">
        <v>325</v>
      </c>
      <c r="C57" s="57" t="s">
        <v>326</v>
      </c>
      <c r="D57" s="77">
        <v>571739468</v>
      </c>
      <c r="E57" s="78">
        <v>49222330</v>
      </c>
      <c r="F57" s="79">
        <f t="shared" si="17"/>
        <v>620961798</v>
      </c>
      <c r="G57" s="77">
        <v>583374648</v>
      </c>
      <c r="H57" s="78">
        <v>51865690</v>
      </c>
      <c r="I57" s="79">
        <f t="shared" si="18"/>
        <v>635240338</v>
      </c>
      <c r="J57" s="77">
        <v>133240770</v>
      </c>
      <c r="K57" s="78">
        <v>57301654</v>
      </c>
      <c r="L57" s="78">
        <f t="shared" si="19"/>
        <v>190542424</v>
      </c>
      <c r="M57" s="95">
        <f t="shared" si="20"/>
        <v>0.30685047713675939</v>
      </c>
      <c r="N57" s="77">
        <v>130313366</v>
      </c>
      <c r="O57" s="78">
        <v>-21507246</v>
      </c>
      <c r="P57" s="78">
        <f t="shared" si="21"/>
        <v>108806120</v>
      </c>
      <c r="Q57" s="95">
        <f t="shared" si="22"/>
        <v>0.1752219224281491</v>
      </c>
      <c r="R57" s="77">
        <v>132750265</v>
      </c>
      <c r="S57" s="78">
        <v>8909288</v>
      </c>
      <c r="T57" s="78">
        <f t="shared" si="23"/>
        <v>141659553</v>
      </c>
      <c r="U57" s="95">
        <f t="shared" si="24"/>
        <v>0.22300150750187403</v>
      </c>
      <c r="V57" s="77">
        <v>163743586</v>
      </c>
      <c r="W57" s="78">
        <v>6178658</v>
      </c>
      <c r="X57" s="78">
        <f t="shared" si="25"/>
        <v>169922244</v>
      </c>
      <c r="Y57" s="95">
        <f t="shared" si="26"/>
        <v>0.26749284300015597</v>
      </c>
      <c r="Z57" s="77">
        <f t="shared" si="27"/>
        <v>560047987</v>
      </c>
      <c r="AA57" s="78">
        <f t="shared" si="28"/>
        <v>50882354</v>
      </c>
      <c r="AB57" s="78">
        <f t="shared" si="29"/>
        <v>610930341</v>
      </c>
      <c r="AC57" s="95">
        <f t="shared" si="30"/>
        <v>0.96173102439221991</v>
      </c>
      <c r="AD57" s="77">
        <v>151016549</v>
      </c>
      <c r="AE57" s="78">
        <v>21932782</v>
      </c>
      <c r="AF57" s="78">
        <f t="shared" si="31"/>
        <v>172949331</v>
      </c>
      <c r="AG57" s="78">
        <v>606985020</v>
      </c>
      <c r="AH57" s="78">
        <v>664158855</v>
      </c>
      <c r="AI57" s="79">
        <v>606593059</v>
      </c>
      <c r="AJ57" s="114">
        <f t="shared" si="32"/>
        <v>0.91332526011416348</v>
      </c>
      <c r="AK57" s="115">
        <f t="shared" si="33"/>
        <v>-1.7502738995850753E-2</v>
      </c>
    </row>
    <row r="58" spans="1:37" ht="13" x14ac:dyDescent="0.3">
      <c r="A58" s="55" t="s">
        <v>101</v>
      </c>
      <c r="B58" s="56" t="s">
        <v>327</v>
      </c>
      <c r="C58" s="57" t="s">
        <v>328</v>
      </c>
      <c r="D58" s="77">
        <v>197636055</v>
      </c>
      <c r="E58" s="78">
        <v>34949566</v>
      </c>
      <c r="F58" s="79">
        <f t="shared" si="17"/>
        <v>232585621</v>
      </c>
      <c r="G58" s="77">
        <v>197636055</v>
      </c>
      <c r="H58" s="78">
        <v>34949566</v>
      </c>
      <c r="I58" s="79">
        <f t="shared" si="18"/>
        <v>232585621</v>
      </c>
      <c r="J58" s="77">
        <v>47887572</v>
      </c>
      <c r="K58" s="78">
        <v>4593580</v>
      </c>
      <c r="L58" s="78">
        <f t="shared" si="19"/>
        <v>52481152</v>
      </c>
      <c r="M58" s="95">
        <f t="shared" si="20"/>
        <v>0.22564228938297093</v>
      </c>
      <c r="N58" s="77">
        <v>65933528</v>
      </c>
      <c r="O58" s="78">
        <v>14480578</v>
      </c>
      <c r="P58" s="78">
        <f t="shared" si="21"/>
        <v>80414106</v>
      </c>
      <c r="Q58" s="95">
        <f t="shared" si="22"/>
        <v>0.34573979962415646</v>
      </c>
      <c r="R58" s="77">
        <v>58720442</v>
      </c>
      <c r="S58" s="78">
        <v>5195048</v>
      </c>
      <c r="T58" s="78">
        <f t="shared" si="23"/>
        <v>63915490</v>
      </c>
      <c r="U58" s="95">
        <f t="shared" si="24"/>
        <v>0.27480413331312514</v>
      </c>
      <c r="V58" s="77">
        <v>41668878</v>
      </c>
      <c r="W58" s="78">
        <v>11718910</v>
      </c>
      <c r="X58" s="78">
        <f t="shared" si="25"/>
        <v>53387788</v>
      </c>
      <c r="Y58" s="95">
        <f t="shared" si="26"/>
        <v>0.22954036354637761</v>
      </c>
      <c r="Z58" s="77">
        <f t="shared" si="27"/>
        <v>214210420</v>
      </c>
      <c r="AA58" s="78">
        <f t="shared" si="28"/>
        <v>35988116</v>
      </c>
      <c r="AB58" s="78">
        <f t="shared" si="29"/>
        <v>250198536</v>
      </c>
      <c r="AC58" s="95">
        <f t="shared" si="30"/>
        <v>1.0757265858666301</v>
      </c>
      <c r="AD58" s="77">
        <v>46665877</v>
      </c>
      <c r="AE58" s="78">
        <v>7915101</v>
      </c>
      <c r="AF58" s="78">
        <f t="shared" si="31"/>
        <v>54580978</v>
      </c>
      <c r="AG58" s="78">
        <v>218089776</v>
      </c>
      <c r="AH58" s="78">
        <v>225174532</v>
      </c>
      <c r="AI58" s="79">
        <v>245369231</v>
      </c>
      <c r="AJ58" s="114">
        <f t="shared" si="32"/>
        <v>1.0896846495943866</v>
      </c>
      <c r="AK58" s="115">
        <f t="shared" si="33"/>
        <v>-2.1860912789067322E-2</v>
      </c>
    </row>
    <row r="59" spans="1:37" ht="13" x14ac:dyDescent="0.3">
      <c r="A59" s="55" t="s">
        <v>101</v>
      </c>
      <c r="B59" s="56" t="s">
        <v>329</v>
      </c>
      <c r="C59" s="57" t="s">
        <v>330</v>
      </c>
      <c r="D59" s="77">
        <v>249076606</v>
      </c>
      <c r="E59" s="78">
        <v>41158784</v>
      </c>
      <c r="F59" s="79">
        <f t="shared" si="17"/>
        <v>290235390</v>
      </c>
      <c r="G59" s="77">
        <v>253861568</v>
      </c>
      <c r="H59" s="78">
        <v>59805684</v>
      </c>
      <c r="I59" s="79">
        <f t="shared" si="18"/>
        <v>313667252</v>
      </c>
      <c r="J59" s="77">
        <v>52420338</v>
      </c>
      <c r="K59" s="78">
        <v>7950316</v>
      </c>
      <c r="L59" s="78">
        <f t="shared" si="19"/>
        <v>60370654</v>
      </c>
      <c r="M59" s="95">
        <f t="shared" si="20"/>
        <v>0.20800583278283188</v>
      </c>
      <c r="N59" s="77">
        <v>58756565</v>
      </c>
      <c r="O59" s="78">
        <v>12038876</v>
      </c>
      <c r="P59" s="78">
        <f t="shared" si="21"/>
        <v>70795441</v>
      </c>
      <c r="Q59" s="95">
        <f t="shared" si="22"/>
        <v>0.2439242195791492</v>
      </c>
      <c r="R59" s="77">
        <v>55830960</v>
      </c>
      <c r="S59" s="78">
        <v>10484474</v>
      </c>
      <c r="T59" s="78">
        <f t="shared" si="23"/>
        <v>66315434</v>
      </c>
      <c r="U59" s="95">
        <f t="shared" si="24"/>
        <v>0.21141969261107307</v>
      </c>
      <c r="V59" s="77">
        <v>55869957</v>
      </c>
      <c r="W59" s="78">
        <v>14802854</v>
      </c>
      <c r="X59" s="78">
        <f t="shared" si="25"/>
        <v>70672811</v>
      </c>
      <c r="Y59" s="95">
        <f t="shared" si="26"/>
        <v>0.22531141057721896</v>
      </c>
      <c r="Z59" s="77">
        <f t="shared" si="27"/>
        <v>222877820</v>
      </c>
      <c r="AA59" s="78">
        <f t="shared" si="28"/>
        <v>45276520</v>
      </c>
      <c r="AB59" s="78">
        <f t="shared" si="29"/>
        <v>268154340</v>
      </c>
      <c r="AC59" s="95">
        <f t="shared" si="30"/>
        <v>0.85490065759239664</v>
      </c>
      <c r="AD59" s="77">
        <v>57323367</v>
      </c>
      <c r="AE59" s="78">
        <v>9039748</v>
      </c>
      <c r="AF59" s="78">
        <f t="shared" si="31"/>
        <v>66363115</v>
      </c>
      <c r="AG59" s="78">
        <v>254226263</v>
      </c>
      <c r="AH59" s="78">
        <v>260121906</v>
      </c>
      <c r="AI59" s="79">
        <v>246280706</v>
      </c>
      <c r="AJ59" s="114">
        <f t="shared" si="32"/>
        <v>0.94678956412075499</v>
      </c>
      <c r="AK59" s="115">
        <f t="shared" si="33"/>
        <v>6.4941134845764914E-2</v>
      </c>
    </row>
    <row r="60" spans="1:37" ht="13" x14ac:dyDescent="0.3">
      <c r="A60" s="55" t="s">
        <v>116</v>
      </c>
      <c r="B60" s="56" t="s">
        <v>331</v>
      </c>
      <c r="C60" s="57" t="s">
        <v>332</v>
      </c>
      <c r="D60" s="77">
        <v>1187481633</v>
      </c>
      <c r="E60" s="78">
        <v>413162913</v>
      </c>
      <c r="F60" s="79">
        <f t="shared" si="17"/>
        <v>1600644546</v>
      </c>
      <c r="G60" s="77">
        <v>1213700580</v>
      </c>
      <c r="H60" s="78">
        <v>452718678</v>
      </c>
      <c r="I60" s="79">
        <f t="shared" si="18"/>
        <v>1666419258</v>
      </c>
      <c r="J60" s="77">
        <v>284930962</v>
      </c>
      <c r="K60" s="78">
        <v>113718912</v>
      </c>
      <c r="L60" s="78">
        <f t="shared" si="19"/>
        <v>398649874</v>
      </c>
      <c r="M60" s="95">
        <f t="shared" si="20"/>
        <v>0.24905584128357752</v>
      </c>
      <c r="N60" s="77">
        <v>298032238</v>
      </c>
      <c r="O60" s="78">
        <v>157467625</v>
      </c>
      <c r="P60" s="78">
        <f t="shared" si="21"/>
        <v>455499863</v>
      </c>
      <c r="Q60" s="95">
        <f t="shared" si="22"/>
        <v>0.28457277672190939</v>
      </c>
      <c r="R60" s="77">
        <v>196968553</v>
      </c>
      <c r="S60" s="78">
        <v>44640338</v>
      </c>
      <c r="T60" s="78">
        <f t="shared" si="23"/>
        <v>241608891</v>
      </c>
      <c r="U60" s="95">
        <f t="shared" si="24"/>
        <v>0.14498685720301488</v>
      </c>
      <c r="V60" s="77">
        <v>305850051</v>
      </c>
      <c r="W60" s="78">
        <v>135608149</v>
      </c>
      <c r="X60" s="78">
        <f t="shared" si="25"/>
        <v>441458200</v>
      </c>
      <c r="Y60" s="95">
        <f t="shared" si="26"/>
        <v>0.26491424524811868</v>
      </c>
      <c r="Z60" s="77">
        <f t="shared" si="27"/>
        <v>1085781804</v>
      </c>
      <c r="AA60" s="78">
        <f t="shared" si="28"/>
        <v>451435024</v>
      </c>
      <c r="AB60" s="78">
        <f t="shared" si="29"/>
        <v>1537216828</v>
      </c>
      <c r="AC60" s="95">
        <f t="shared" si="30"/>
        <v>0.92246703260314822</v>
      </c>
      <c r="AD60" s="77">
        <v>256091851</v>
      </c>
      <c r="AE60" s="78">
        <v>102851730</v>
      </c>
      <c r="AF60" s="78">
        <f t="shared" si="31"/>
        <v>358943581</v>
      </c>
      <c r="AG60" s="78">
        <v>1657777265</v>
      </c>
      <c r="AH60" s="78">
        <v>1626380897</v>
      </c>
      <c r="AI60" s="79">
        <v>1464898305</v>
      </c>
      <c r="AJ60" s="114">
        <f t="shared" si="32"/>
        <v>0.90071047176103181</v>
      </c>
      <c r="AK60" s="115">
        <f t="shared" si="33"/>
        <v>0.22988186268749566</v>
      </c>
    </row>
    <row r="61" spans="1:37" ht="14" x14ac:dyDescent="0.3">
      <c r="A61" s="58" t="s">
        <v>0</v>
      </c>
      <c r="B61" s="59" t="s">
        <v>333</v>
      </c>
      <c r="C61" s="60" t="s">
        <v>0</v>
      </c>
      <c r="D61" s="80">
        <f>SUM(D55:D60)</f>
        <v>8476727493</v>
      </c>
      <c r="E61" s="81">
        <f>SUM(E55:E60)</f>
        <v>1031198683</v>
      </c>
      <c r="F61" s="82">
        <f t="shared" si="17"/>
        <v>9507926176</v>
      </c>
      <c r="G61" s="80">
        <f>SUM(G55:G60)</f>
        <v>8506614820</v>
      </c>
      <c r="H61" s="81">
        <f>SUM(H55:H60)</f>
        <v>1169305278</v>
      </c>
      <c r="I61" s="82">
        <f t="shared" si="18"/>
        <v>9675920098</v>
      </c>
      <c r="J61" s="80">
        <f>SUM(J55:J60)</f>
        <v>2004461199</v>
      </c>
      <c r="K61" s="81">
        <f>SUM(K55:K60)</f>
        <v>250685321</v>
      </c>
      <c r="L61" s="81">
        <f t="shared" si="19"/>
        <v>2255146520</v>
      </c>
      <c r="M61" s="96">
        <f t="shared" si="20"/>
        <v>0.23718595183168995</v>
      </c>
      <c r="N61" s="80">
        <f>SUM(N55:N60)</f>
        <v>2068463361</v>
      </c>
      <c r="O61" s="81">
        <f>SUM(O55:O60)</f>
        <v>283617226</v>
      </c>
      <c r="P61" s="81">
        <f t="shared" si="21"/>
        <v>2352080587</v>
      </c>
      <c r="Q61" s="96">
        <f t="shared" si="22"/>
        <v>0.24738103172668133</v>
      </c>
      <c r="R61" s="80">
        <f>SUM(R55:R60)</f>
        <v>1876319532</v>
      </c>
      <c r="S61" s="81">
        <f>SUM(S55:S60)</f>
        <v>154551667</v>
      </c>
      <c r="T61" s="81">
        <f t="shared" si="23"/>
        <v>2030871199</v>
      </c>
      <c r="U61" s="96">
        <f t="shared" si="24"/>
        <v>0.20988920727236871</v>
      </c>
      <c r="V61" s="80">
        <f>SUM(V55:V60)</f>
        <v>2116491974</v>
      </c>
      <c r="W61" s="81">
        <f>SUM(W55:W60)</f>
        <v>333419084</v>
      </c>
      <c r="X61" s="81">
        <f t="shared" si="25"/>
        <v>2449911058</v>
      </c>
      <c r="Y61" s="96">
        <f t="shared" si="26"/>
        <v>0.25319670203833056</v>
      </c>
      <c r="Z61" s="80">
        <f t="shared" si="27"/>
        <v>8065736066</v>
      </c>
      <c r="AA61" s="81">
        <f t="shared" si="28"/>
        <v>1022273298</v>
      </c>
      <c r="AB61" s="81">
        <f t="shared" si="29"/>
        <v>9088009364</v>
      </c>
      <c r="AC61" s="96">
        <f t="shared" si="30"/>
        <v>0.93923981099001419</v>
      </c>
      <c r="AD61" s="80">
        <f>SUM(AD55:AD60)</f>
        <v>1992410731</v>
      </c>
      <c r="AE61" s="81">
        <f>SUM(AE55:AE60)</f>
        <v>304812724</v>
      </c>
      <c r="AF61" s="81">
        <f t="shared" si="31"/>
        <v>2297223455</v>
      </c>
      <c r="AG61" s="81">
        <f>SUM(AG55:AG60)</f>
        <v>9226688008</v>
      </c>
      <c r="AH61" s="81">
        <f>SUM(AH55:AH60)</f>
        <v>9334610372</v>
      </c>
      <c r="AI61" s="82">
        <f>SUM(AI55:AI60)</f>
        <v>8944368556</v>
      </c>
      <c r="AJ61" s="116">
        <f t="shared" si="32"/>
        <v>0.95819409697371349</v>
      </c>
      <c r="AK61" s="117">
        <f t="shared" si="33"/>
        <v>6.6466151852867972E-2</v>
      </c>
    </row>
    <row r="62" spans="1:37" ht="13" x14ac:dyDescent="0.3">
      <c r="A62" s="55" t="s">
        <v>101</v>
      </c>
      <c r="B62" s="56" t="s">
        <v>334</v>
      </c>
      <c r="C62" s="57" t="s">
        <v>335</v>
      </c>
      <c r="D62" s="77">
        <v>487943906</v>
      </c>
      <c r="E62" s="78">
        <v>130595842</v>
      </c>
      <c r="F62" s="79">
        <f t="shared" si="17"/>
        <v>618539748</v>
      </c>
      <c r="G62" s="77">
        <v>526299101</v>
      </c>
      <c r="H62" s="78">
        <v>126748888</v>
      </c>
      <c r="I62" s="79">
        <f t="shared" si="18"/>
        <v>653047989</v>
      </c>
      <c r="J62" s="77">
        <v>106740631</v>
      </c>
      <c r="K62" s="78">
        <v>17420276</v>
      </c>
      <c r="L62" s="78">
        <f t="shared" si="19"/>
        <v>124160907</v>
      </c>
      <c r="M62" s="95">
        <f t="shared" si="20"/>
        <v>0.20073230120047192</v>
      </c>
      <c r="N62" s="77">
        <v>131951544</v>
      </c>
      <c r="O62" s="78">
        <v>26463170</v>
      </c>
      <c r="P62" s="78">
        <f t="shared" si="21"/>
        <v>158414714</v>
      </c>
      <c r="Q62" s="95">
        <f t="shared" si="22"/>
        <v>0.25611080696466415</v>
      </c>
      <c r="R62" s="77">
        <v>106911641</v>
      </c>
      <c r="S62" s="78">
        <v>22417934</v>
      </c>
      <c r="T62" s="78">
        <f t="shared" si="23"/>
        <v>129329575</v>
      </c>
      <c r="U62" s="95">
        <f t="shared" si="24"/>
        <v>0.1980399253629736</v>
      </c>
      <c r="V62" s="77">
        <v>121583823</v>
      </c>
      <c r="W62" s="78">
        <v>30450274</v>
      </c>
      <c r="X62" s="78">
        <f t="shared" si="25"/>
        <v>152034097</v>
      </c>
      <c r="Y62" s="95">
        <f t="shared" si="26"/>
        <v>0.23280692929290989</v>
      </c>
      <c r="Z62" s="77">
        <f t="shared" si="27"/>
        <v>467187639</v>
      </c>
      <c r="AA62" s="78">
        <f t="shared" si="28"/>
        <v>96751654</v>
      </c>
      <c r="AB62" s="78">
        <f t="shared" si="29"/>
        <v>563939293</v>
      </c>
      <c r="AC62" s="95">
        <f t="shared" si="30"/>
        <v>0.86354954382992521</v>
      </c>
      <c r="AD62" s="77">
        <v>88044305</v>
      </c>
      <c r="AE62" s="78">
        <v>33428050</v>
      </c>
      <c r="AF62" s="78">
        <f t="shared" si="31"/>
        <v>121472355</v>
      </c>
      <c r="AG62" s="78">
        <v>570630608</v>
      </c>
      <c r="AH62" s="78">
        <v>597514407</v>
      </c>
      <c r="AI62" s="79">
        <v>518299558</v>
      </c>
      <c r="AJ62" s="114">
        <f t="shared" si="32"/>
        <v>0.86742604350291419</v>
      </c>
      <c r="AK62" s="115">
        <f t="shared" si="33"/>
        <v>0.25159421664295545</v>
      </c>
    </row>
    <row r="63" spans="1:37" ht="13" x14ac:dyDescent="0.3">
      <c r="A63" s="55" t="s">
        <v>101</v>
      </c>
      <c r="B63" s="56" t="s">
        <v>336</v>
      </c>
      <c r="C63" s="57" t="s">
        <v>337</v>
      </c>
      <c r="D63" s="77">
        <v>3011642187</v>
      </c>
      <c r="E63" s="78">
        <v>230796621</v>
      </c>
      <c r="F63" s="79">
        <f t="shared" si="17"/>
        <v>3242438808</v>
      </c>
      <c r="G63" s="77">
        <v>3228141457</v>
      </c>
      <c r="H63" s="78">
        <v>272788675</v>
      </c>
      <c r="I63" s="79">
        <f t="shared" si="18"/>
        <v>3500930132</v>
      </c>
      <c r="J63" s="77">
        <v>660448325</v>
      </c>
      <c r="K63" s="78">
        <v>37551012</v>
      </c>
      <c r="L63" s="78">
        <f t="shared" si="19"/>
        <v>697999337</v>
      </c>
      <c r="M63" s="95">
        <f t="shared" si="20"/>
        <v>0.21526985652831479</v>
      </c>
      <c r="N63" s="77">
        <v>736077662</v>
      </c>
      <c r="O63" s="78">
        <v>55679423</v>
      </c>
      <c r="P63" s="78">
        <f t="shared" si="21"/>
        <v>791757085</v>
      </c>
      <c r="Q63" s="95">
        <f t="shared" si="22"/>
        <v>0.24418566760504923</v>
      </c>
      <c r="R63" s="77">
        <v>773365803</v>
      </c>
      <c r="S63" s="78">
        <v>31999747</v>
      </c>
      <c r="T63" s="78">
        <f t="shared" si="23"/>
        <v>805365550</v>
      </c>
      <c r="U63" s="95">
        <f t="shared" si="24"/>
        <v>0.23004330838785217</v>
      </c>
      <c r="V63" s="77">
        <v>741505592</v>
      </c>
      <c r="W63" s="78">
        <v>37759791</v>
      </c>
      <c r="X63" s="78">
        <f t="shared" si="25"/>
        <v>779265383</v>
      </c>
      <c r="Y63" s="95">
        <f t="shared" si="26"/>
        <v>0.22258809905321469</v>
      </c>
      <c r="Z63" s="77">
        <f t="shared" si="27"/>
        <v>2911397382</v>
      </c>
      <c r="AA63" s="78">
        <f t="shared" si="28"/>
        <v>162989973</v>
      </c>
      <c r="AB63" s="78">
        <f t="shared" si="29"/>
        <v>3074387355</v>
      </c>
      <c r="AC63" s="95">
        <f t="shared" si="30"/>
        <v>0.87816301356567605</v>
      </c>
      <c r="AD63" s="77">
        <v>674558705</v>
      </c>
      <c r="AE63" s="78">
        <v>92513531</v>
      </c>
      <c r="AF63" s="78">
        <f t="shared" si="31"/>
        <v>767072236</v>
      </c>
      <c r="AG63" s="78">
        <v>3044709747</v>
      </c>
      <c r="AH63" s="78">
        <v>3602260897</v>
      </c>
      <c r="AI63" s="79">
        <v>3016146835</v>
      </c>
      <c r="AJ63" s="114">
        <f t="shared" si="32"/>
        <v>0.83729272288741718</v>
      </c>
      <c r="AK63" s="115">
        <f t="shared" si="33"/>
        <v>1.5895695904186047E-2</v>
      </c>
    </row>
    <row r="64" spans="1:37" ht="13" x14ac:dyDescent="0.3">
      <c r="A64" s="55" t="s">
        <v>101</v>
      </c>
      <c r="B64" s="56" t="s">
        <v>338</v>
      </c>
      <c r="C64" s="57" t="s">
        <v>339</v>
      </c>
      <c r="D64" s="77">
        <v>250264190</v>
      </c>
      <c r="E64" s="78">
        <v>68805021</v>
      </c>
      <c r="F64" s="79">
        <f t="shared" si="17"/>
        <v>319069211</v>
      </c>
      <c r="G64" s="77">
        <v>250525586</v>
      </c>
      <c r="H64" s="78">
        <v>64002135</v>
      </c>
      <c r="I64" s="79">
        <f t="shared" si="18"/>
        <v>314527721</v>
      </c>
      <c r="J64" s="77">
        <v>63421745</v>
      </c>
      <c r="K64" s="78">
        <v>-60885903</v>
      </c>
      <c r="L64" s="78">
        <f t="shared" si="19"/>
        <v>2535842</v>
      </c>
      <c r="M64" s="95">
        <f t="shared" si="20"/>
        <v>7.9476236270255487E-3</v>
      </c>
      <c r="N64" s="77">
        <v>71569930</v>
      </c>
      <c r="O64" s="78">
        <v>95087345</v>
      </c>
      <c r="P64" s="78">
        <f t="shared" si="21"/>
        <v>166657275</v>
      </c>
      <c r="Q64" s="95">
        <f t="shared" si="22"/>
        <v>0.52232327424409497</v>
      </c>
      <c r="R64" s="77">
        <v>61823766</v>
      </c>
      <c r="S64" s="78">
        <v>10754204</v>
      </c>
      <c r="T64" s="78">
        <f t="shared" si="23"/>
        <v>72577970</v>
      </c>
      <c r="U64" s="95">
        <f t="shared" si="24"/>
        <v>0.23075222040603538</v>
      </c>
      <c r="V64" s="77">
        <v>60416887</v>
      </c>
      <c r="W64" s="78">
        <v>10280561</v>
      </c>
      <c r="X64" s="78">
        <f t="shared" si="25"/>
        <v>70697448</v>
      </c>
      <c r="Y64" s="95">
        <f t="shared" si="26"/>
        <v>0.22477334517678332</v>
      </c>
      <c r="Z64" s="77">
        <f t="shared" si="27"/>
        <v>257232328</v>
      </c>
      <c r="AA64" s="78">
        <f t="shared" si="28"/>
        <v>55236207</v>
      </c>
      <c r="AB64" s="78">
        <f t="shared" si="29"/>
        <v>312468535</v>
      </c>
      <c r="AC64" s="95">
        <f t="shared" si="30"/>
        <v>0.99345308580924729</v>
      </c>
      <c r="AD64" s="77">
        <v>60949780</v>
      </c>
      <c r="AE64" s="78">
        <v>19774089</v>
      </c>
      <c r="AF64" s="78">
        <f t="shared" si="31"/>
        <v>80723869</v>
      </c>
      <c r="AG64" s="78">
        <v>302754824</v>
      </c>
      <c r="AH64" s="78">
        <v>349136714</v>
      </c>
      <c r="AI64" s="79">
        <v>335036635</v>
      </c>
      <c r="AJ64" s="114">
        <f t="shared" si="32"/>
        <v>0.95961444776615501</v>
      </c>
      <c r="AK64" s="115">
        <f t="shared" si="33"/>
        <v>-0.12420639798620159</v>
      </c>
    </row>
    <row r="65" spans="1:37" ht="13" x14ac:dyDescent="0.3">
      <c r="A65" s="55" t="s">
        <v>101</v>
      </c>
      <c r="B65" s="56" t="s">
        <v>340</v>
      </c>
      <c r="C65" s="57" t="s">
        <v>341</v>
      </c>
      <c r="D65" s="77">
        <v>179047114</v>
      </c>
      <c r="E65" s="78">
        <v>43417044</v>
      </c>
      <c r="F65" s="79">
        <f t="shared" si="17"/>
        <v>222464158</v>
      </c>
      <c r="G65" s="77">
        <v>181106340</v>
      </c>
      <c r="H65" s="78">
        <v>50329061</v>
      </c>
      <c r="I65" s="79">
        <f t="shared" si="18"/>
        <v>231435401</v>
      </c>
      <c r="J65" s="77">
        <v>37895203</v>
      </c>
      <c r="K65" s="78">
        <v>-61485547</v>
      </c>
      <c r="L65" s="78">
        <f t="shared" si="19"/>
        <v>-23590344</v>
      </c>
      <c r="M65" s="95">
        <f t="shared" si="20"/>
        <v>-0.10604109988809973</v>
      </c>
      <c r="N65" s="77">
        <v>47661038</v>
      </c>
      <c r="O65" s="78">
        <v>25762313</v>
      </c>
      <c r="P65" s="78">
        <f t="shared" si="21"/>
        <v>73423351</v>
      </c>
      <c r="Q65" s="95">
        <f t="shared" si="22"/>
        <v>0.33004575505596728</v>
      </c>
      <c r="R65" s="77">
        <v>41131683</v>
      </c>
      <c r="S65" s="78">
        <v>-55115710</v>
      </c>
      <c r="T65" s="78">
        <f t="shared" si="23"/>
        <v>-13984027</v>
      </c>
      <c r="U65" s="95">
        <f t="shared" si="24"/>
        <v>-6.0423024911387693E-2</v>
      </c>
      <c r="V65" s="77">
        <v>41505544</v>
      </c>
      <c r="W65" s="78">
        <v>7337939</v>
      </c>
      <c r="X65" s="78">
        <f t="shared" si="25"/>
        <v>48843483</v>
      </c>
      <c r="Y65" s="95">
        <f t="shared" si="26"/>
        <v>0.21104585896951866</v>
      </c>
      <c r="Z65" s="77">
        <f t="shared" si="27"/>
        <v>168193468</v>
      </c>
      <c r="AA65" s="78">
        <f t="shared" si="28"/>
        <v>-83501005</v>
      </c>
      <c r="AB65" s="78">
        <f t="shared" si="29"/>
        <v>84692463</v>
      </c>
      <c r="AC65" s="95">
        <f t="shared" si="30"/>
        <v>0.36594428784038963</v>
      </c>
      <c r="AD65" s="77">
        <v>41132406</v>
      </c>
      <c r="AE65" s="78">
        <v>15032204</v>
      </c>
      <c r="AF65" s="78">
        <f t="shared" si="31"/>
        <v>56164610</v>
      </c>
      <c r="AG65" s="78">
        <v>192355088</v>
      </c>
      <c r="AH65" s="78">
        <v>217361380</v>
      </c>
      <c r="AI65" s="79">
        <v>192125427</v>
      </c>
      <c r="AJ65" s="114">
        <f t="shared" si="32"/>
        <v>0.88389863461485196</v>
      </c>
      <c r="AK65" s="115">
        <f t="shared" si="33"/>
        <v>-0.13035124787655428</v>
      </c>
    </row>
    <row r="66" spans="1:37" ht="13" x14ac:dyDescent="0.3">
      <c r="A66" s="55" t="s">
        <v>116</v>
      </c>
      <c r="B66" s="56" t="s">
        <v>342</v>
      </c>
      <c r="C66" s="57" t="s">
        <v>343</v>
      </c>
      <c r="D66" s="77">
        <v>1618139668</v>
      </c>
      <c r="E66" s="78">
        <v>357452566</v>
      </c>
      <c r="F66" s="79">
        <f t="shared" si="17"/>
        <v>1975592234</v>
      </c>
      <c r="G66" s="77">
        <v>1620169101</v>
      </c>
      <c r="H66" s="78">
        <v>352986123</v>
      </c>
      <c r="I66" s="79">
        <f t="shared" si="18"/>
        <v>1973155224</v>
      </c>
      <c r="J66" s="77">
        <v>288343700</v>
      </c>
      <c r="K66" s="78">
        <v>47510708</v>
      </c>
      <c r="L66" s="78">
        <f t="shared" si="19"/>
        <v>335854408</v>
      </c>
      <c r="M66" s="95">
        <f t="shared" si="20"/>
        <v>0.17000188714044115</v>
      </c>
      <c r="N66" s="77">
        <v>286754820</v>
      </c>
      <c r="O66" s="78">
        <v>104825407</v>
      </c>
      <c r="P66" s="78">
        <f t="shared" si="21"/>
        <v>391580227</v>
      </c>
      <c r="Q66" s="95">
        <f t="shared" si="22"/>
        <v>0.19820903335257795</v>
      </c>
      <c r="R66" s="77">
        <v>248893852</v>
      </c>
      <c r="S66" s="78">
        <v>69194535</v>
      </c>
      <c r="T66" s="78">
        <f t="shared" si="23"/>
        <v>318088387</v>
      </c>
      <c r="U66" s="95">
        <f t="shared" si="24"/>
        <v>0.16120798968626909</v>
      </c>
      <c r="V66" s="77">
        <v>275480030</v>
      </c>
      <c r="W66" s="78">
        <v>89643064</v>
      </c>
      <c r="X66" s="78">
        <f t="shared" si="25"/>
        <v>365123094</v>
      </c>
      <c r="Y66" s="95">
        <f t="shared" si="26"/>
        <v>0.18504529677083328</v>
      </c>
      <c r="Z66" s="77">
        <f t="shared" si="27"/>
        <v>1099472402</v>
      </c>
      <c r="AA66" s="78">
        <f t="shared" si="28"/>
        <v>311173714</v>
      </c>
      <c r="AB66" s="78">
        <f t="shared" si="29"/>
        <v>1410646116</v>
      </c>
      <c r="AC66" s="95">
        <f t="shared" si="30"/>
        <v>0.71491897791007242</v>
      </c>
      <c r="AD66" s="77">
        <v>590019388</v>
      </c>
      <c r="AE66" s="78">
        <v>124577124</v>
      </c>
      <c r="AF66" s="78">
        <f t="shared" si="31"/>
        <v>714596512</v>
      </c>
      <c r="AG66" s="78">
        <v>2052229758</v>
      </c>
      <c r="AH66" s="78">
        <v>2059015914</v>
      </c>
      <c r="AI66" s="79">
        <v>1806546843</v>
      </c>
      <c r="AJ66" s="114">
        <f t="shared" si="32"/>
        <v>0.87738362327198605</v>
      </c>
      <c r="AK66" s="115">
        <f t="shared" si="33"/>
        <v>-0.4890499913327313</v>
      </c>
    </row>
    <row r="67" spans="1:37" ht="14" x14ac:dyDescent="0.3">
      <c r="A67" s="58" t="s">
        <v>0</v>
      </c>
      <c r="B67" s="59" t="s">
        <v>344</v>
      </c>
      <c r="C67" s="60" t="s">
        <v>0</v>
      </c>
      <c r="D67" s="80">
        <f>SUM(D62:D66)</f>
        <v>5547037065</v>
      </c>
      <c r="E67" s="81">
        <f>SUM(E62:E66)</f>
        <v>831067094</v>
      </c>
      <c r="F67" s="82">
        <f t="shared" si="17"/>
        <v>6378104159</v>
      </c>
      <c r="G67" s="80">
        <f>SUM(G62:G66)</f>
        <v>5806241585</v>
      </c>
      <c r="H67" s="81">
        <f>SUM(H62:H66)</f>
        <v>866854882</v>
      </c>
      <c r="I67" s="82">
        <f t="shared" si="18"/>
        <v>6673096467</v>
      </c>
      <c r="J67" s="80">
        <f>SUM(J62:J66)</f>
        <v>1156849604</v>
      </c>
      <c r="K67" s="81">
        <f>SUM(K62:K66)</f>
        <v>-19889454</v>
      </c>
      <c r="L67" s="81">
        <f t="shared" si="19"/>
        <v>1136960150</v>
      </c>
      <c r="M67" s="96">
        <f t="shared" si="20"/>
        <v>0.1782598906597756</v>
      </c>
      <c r="N67" s="80">
        <f>SUM(N62:N66)</f>
        <v>1274014994</v>
      </c>
      <c r="O67" s="81">
        <f>SUM(O62:O66)</f>
        <v>307817658</v>
      </c>
      <c r="P67" s="81">
        <f t="shared" si="21"/>
        <v>1581832652</v>
      </c>
      <c r="Q67" s="96">
        <f t="shared" si="22"/>
        <v>0.24800984941080201</v>
      </c>
      <c r="R67" s="80">
        <f>SUM(R62:R66)</f>
        <v>1232126745</v>
      </c>
      <c r="S67" s="81">
        <f>SUM(S62:S66)</f>
        <v>79250710</v>
      </c>
      <c r="T67" s="81">
        <f t="shared" si="23"/>
        <v>1311377455</v>
      </c>
      <c r="U67" s="96">
        <f t="shared" si="24"/>
        <v>0.19651708340873891</v>
      </c>
      <c r="V67" s="80">
        <f>SUM(V62:V66)</f>
        <v>1240491876</v>
      </c>
      <c r="W67" s="81">
        <f>SUM(W62:W66)</f>
        <v>175471629</v>
      </c>
      <c r="X67" s="81">
        <f t="shared" si="25"/>
        <v>1415963505</v>
      </c>
      <c r="Y67" s="96">
        <f t="shared" si="26"/>
        <v>0.21218987497067754</v>
      </c>
      <c r="Z67" s="80">
        <f t="shared" si="27"/>
        <v>4903483219</v>
      </c>
      <c r="AA67" s="81">
        <f t="shared" si="28"/>
        <v>542650543</v>
      </c>
      <c r="AB67" s="81">
        <f t="shared" si="29"/>
        <v>5446133762</v>
      </c>
      <c r="AC67" s="96">
        <f t="shared" si="30"/>
        <v>0.81613292853361052</v>
      </c>
      <c r="AD67" s="80">
        <f>SUM(AD62:AD66)</f>
        <v>1454704584</v>
      </c>
      <c r="AE67" s="81">
        <f>SUM(AE62:AE66)</f>
        <v>285324998</v>
      </c>
      <c r="AF67" s="81">
        <f t="shared" si="31"/>
        <v>1740029582</v>
      </c>
      <c r="AG67" s="81">
        <f>SUM(AG62:AG66)</f>
        <v>6162680025</v>
      </c>
      <c r="AH67" s="81">
        <f>SUM(AH62:AH66)</f>
        <v>6825289312</v>
      </c>
      <c r="AI67" s="82">
        <f>SUM(AI62:AI66)</f>
        <v>5868155298</v>
      </c>
      <c r="AJ67" s="116">
        <f t="shared" si="32"/>
        <v>0.85976652853129631</v>
      </c>
      <c r="AK67" s="117">
        <f t="shared" si="33"/>
        <v>-0.18624170551601571</v>
      </c>
    </row>
    <row r="68" spans="1:37" ht="13" x14ac:dyDescent="0.3">
      <c r="A68" s="55" t="s">
        <v>101</v>
      </c>
      <c r="B68" s="56" t="s">
        <v>345</v>
      </c>
      <c r="C68" s="57" t="s">
        <v>346</v>
      </c>
      <c r="D68" s="77">
        <v>529183918</v>
      </c>
      <c r="E68" s="78">
        <v>81216430</v>
      </c>
      <c r="F68" s="79">
        <f t="shared" si="17"/>
        <v>610400348</v>
      </c>
      <c r="G68" s="77">
        <v>526648345</v>
      </c>
      <c r="H68" s="78">
        <v>81988626</v>
      </c>
      <c r="I68" s="79">
        <f t="shared" si="18"/>
        <v>608636971</v>
      </c>
      <c r="J68" s="77">
        <v>164719901</v>
      </c>
      <c r="K68" s="78">
        <v>8522861</v>
      </c>
      <c r="L68" s="78">
        <f t="shared" si="19"/>
        <v>173242762</v>
      </c>
      <c r="M68" s="95">
        <f t="shared" si="20"/>
        <v>0.28381825562130902</v>
      </c>
      <c r="N68" s="77">
        <v>139311673</v>
      </c>
      <c r="O68" s="78">
        <v>21165164</v>
      </c>
      <c r="P68" s="78">
        <f t="shared" si="21"/>
        <v>160476837</v>
      </c>
      <c r="Q68" s="95">
        <f t="shared" si="22"/>
        <v>0.26290423576232952</v>
      </c>
      <c r="R68" s="77">
        <v>122334386</v>
      </c>
      <c r="S68" s="78">
        <v>17486345</v>
      </c>
      <c r="T68" s="78">
        <f t="shared" si="23"/>
        <v>139820731</v>
      </c>
      <c r="U68" s="95">
        <f t="shared" si="24"/>
        <v>0.22972763348613603</v>
      </c>
      <c r="V68" s="77">
        <v>144481651</v>
      </c>
      <c r="W68" s="78">
        <v>27473188</v>
      </c>
      <c r="X68" s="78">
        <f t="shared" si="25"/>
        <v>171954839</v>
      </c>
      <c r="Y68" s="95">
        <f t="shared" si="26"/>
        <v>0.28252447221120258</v>
      </c>
      <c r="Z68" s="77">
        <f t="shared" si="27"/>
        <v>570847611</v>
      </c>
      <c r="AA68" s="78">
        <f t="shared" si="28"/>
        <v>74647558</v>
      </c>
      <c r="AB68" s="78">
        <f t="shared" si="29"/>
        <v>645495169</v>
      </c>
      <c r="AC68" s="95">
        <f t="shared" si="30"/>
        <v>1.0605585919952274</v>
      </c>
      <c r="AD68" s="77">
        <v>125106227</v>
      </c>
      <c r="AE68" s="78">
        <v>25659873</v>
      </c>
      <c r="AF68" s="78">
        <f t="shared" si="31"/>
        <v>150766100</v>
      </c>
      <c r="AG68" s="78">
        <v>577493304</v>
      </c>
      <c r="AH68" s="78">
        <v>605271482</v>
      </c>
      <c r="AI68" s="79">
        <v>611223994</v>
      </c>
      <c r="AJ68" s="114">
        <f t="shared" si="32"/>
        <v>1.009834449791573</v>
      </c>
      <c r="AK68" s="115">
        <f t="shared" si="33"/>
        <v>0.14054047295778038</v>
      </c>
    </row>
    <row r="69" spans="1:37" ht="13" x14ac:dyDescent="0.3">
      <c r="A69" s="55" t="s">
        <v>101</v>
      </c>
      <c r="B69" s="56" t="s">
        <v>347</v>
      </c>
      <c r="C69" s="57" t="s">
        <v>348</v>
      </c>
      <c r="D69" s="77">
        <v>309978608</v>
      </c>
      <c r="E69" s="78">
        <v>71203362</v>
      </c>
      <c r="F69" s="79">
        <f t="shared" si="17"/>
        <v>381181970</v>
      </c>
      <c r="G69" s="77">
        <v>311913477</v>
      </c>
      <c r="H69" s="78">
        <v>67271100</v>
      </c>
      <c r="I69" s="79">
        <f t="shared" si="18"/>
        <v>379184577</v>
      </c>
      <c r="J69" s="77">
        <v>54222289</v>
      </c>
      <c r="K69" s="78">
        <v>13361168</v>
      </c>
      <c r="L69" s="78">
        <f t="shared" si="19"/>
        <v>67583457</v>
      </c>
      <c r="M69" s="95">
        <f t="shared" si="20"/>
        <v>0.17729972118041154</v>
      </c>
      <c r="N69" s="77">
        <v>67064107</v>
      </c>
      <c r="O69" s="78">
        <v>16590113</v>
      </c>
      <c r="P69" s="78">
        <f t="shared" si="21"/>
        <v>83654220</v>
      </c>
      <c r="Q69" s="95">
        <f t="shared" si="22"/>
        <v>0.21946006522816386</v>
      </c>
      <c r="R69" s="77">
        <v>63433232</v>
      </c>
      <c r="S69" s="78">
        <v>12174378</v>
      </c>
      <c r="T69" s="78">
        <f t="shared" si="23"/>
        <v>75607610</v>
      </c>
      <c r="U69" s="95">
        <f t="shared" si="24"/>
        <v>0.19939526707068575</v>
      </c>
      <c r="V69" s="77">
        <v>67760976</v>
      </c>
      <c r="W69" s="78">
        <v>10974955</v>
      </c>
      <c r="X69" s="78">
        <f t="shared" si="25"/>
        <v>78735931</v>
      </c>
      <c r="Y69" s="95">
        <f t="shared" si="26"/>
        <v>0.20764539429039067</v>
      </c>
      <c r="Z69" s="77">
        <f t="shared" si="27"/>
        <v>252480604</v>
      </c>
      <c r="AA69" s="78">
        <f t="shared" si="28"/>
        <v>53100614</v>
      </c>
      <c r="AB69" s="78">
        <f t="shared" si="29"/>
        <v>305581218</v>
      </c>
      <c r="AC69" s="95">
        <f t="shared" si="30"/>
        <v>0.80589041995766619</v>
      </c>
      <c r="AD69" s="77">
        <v>59295020</v>
      </c>
      <c r="AE69" s="78">
        <v>9736034</v>
      </c>
      <c r="AF69" s="78">
        <f t="shared" si="31"/>
        <v>69031054</v>
      </c>
      <c r="AG69" s="78">
        <v>295727345</v>
      </c>
      <c r="AH69" s="78">
        <v>381473097</v>
      </c>
      <c r="AI69" s="79">
        <v>298021343</v>
      </c>
      <c r="AJ69" s="114">
        <f t="shared" si="32"/>
        <v>0.78123816684247072</v>
      </c>
      <c r="AK69" s="115">
        <f t="shared" si="33"/>
        <v>0.14058711895084208</v>
      </c>
    </row>
    <row r="70" spans="1:37" ht="13" x14ac:dyDescent="0.3">
      <c r="A70" s="55" t="s">
        <v>101</v>
      </c>
      <c r="B70" s="56" t="s">
        <v>349</v>
      </c>
      <c r="C70" s="57" t="s">
        <v>350</v>
      </c>
      <c r="D70" s="77">
        <v>351922235</v>
      </c>
      <c r="E70" s="78">
        <v>99915220</v>
      </c>
      <c r="F70" s="79">
        <f t="shared" si="17"/>
        <v>451837455</v>
      </c>
      <c r="G70" s="77">
        <v>371616792</v>
      </c>
      <c r="H70" s="78">
        <v>97408484</v>
      </c>
      <c r="I70" s="79">
        <f t="shared" si="18"/>
        <v>469025276</v>
      </c>
      <c r="J70" s="77">
        <v>81701410</v>
      </c>
      <c r="K70" s="78">
        <v>24439414</v>
      </c>
      <c r="L70" s="78">
        <f t="shared" si="19"/>
        <v>106140824</v>
      </c>
      <c r="M70" s="95">
        <f t="shared" si="20"/>
        <v>0.23490930825998035</v>
      </c>
      <c r="N70" s="77">
        <v>86990567</v>
      </c>
      <c r="O70" s="78">
        <v>22264612</v>
      </c>
      <c r="P70" s="78">
        <f t="shared" si="21"/>
        <v>109255179</v>
      </c>
      <c r="Q70" s="95">
        <f t="shared" si="22"/>
        <v>0.24180195287263204</v>
      </c>
      <c r="R70" s="77">
        <v>80177298</v>
      </c>
      <c r="S70" s="78">
        <v>15692197</v>
      </c>
      <c r="T70" s="78">
        <f t="shared" si="23"/>
        <v>95869495</v>
      </c>
      <c r="U70" s="95">
        <f t="shared" si="24"/>
        <v>0.20440155340370186</v>
      </c>
      <c r="V70" s="77">
        <v>77895058</v>
      </c>
      <c r="W70" s="78">
        <v>21979431</v>
      </c>
      <c r="X70" s="78">
        <f t="shared" si="25"/>
        <v>99874489</v>
      </c>
      <c r="Y70" s="95">
        <f t="shared" si="26"/>
        <v>0.21294052604533834</v>
      </c>
      <c r="Z70" s="77">
        <f t="shared" si="27"/>
        <v>326764333</v>
      </c>
      <c r="AA70" s="78">
        <f t="shared" si="28"/>
        <v>84375654</v>
      </c>
      <c r="AB70" s="78">
        <f t="shared" si="29"/>
        <v>411139987</v>
      </c>
      <c r="AC70" s="95">
        <f t="shared" si="30"/>
        <v>0.87658386026939838</v>
      </c>
      <c r="AD70" s="77">
        <v>84735920</v>
      </c>
      <c r="AE70" s="78">
        <v>23676318</v>
      </c>
      <c r="AF70" s="78">
        <f t="shared" si="31"/>
        <v>108412238</v>
      </c>
      <c r="AG70" s="78">
        <v>438739919</v>
      </c>
      <c r="AH70" s="78">
        <v>464828507</v>
      </c>
      <c r="AI70" s="79">
        <v>425368335</v>
      </c>
      <c r="AJ70" s="114">
        <f t="shared" si="32"/>
        <v>0.91510810674096632</v>
      </c>
      <c r="AK70" s="115">
        <f t="shared" si="33"/>
        <v>-7.8752631229695669E-2</v>
      </c>
    </row>
    <row r="71" spans="1:37" ht="13" x14ac:dyDescent="0.3">
      <c r="A71" s="55" t="s">
        <v>101</v>
      </c>
      <c r="B71" s="56" t="s">
        <v>351</v>
      </c>
      <c r="C71" s="57" t="s">
        <v>352</v>
      </c>
      <c r="D71" s="77">
        <v>297684367</v>
      </c>
      <c r="E71" s="78">
        <v>62832633</v>
      </c>
      <c r="F71" s="79">
        <f t="shared" si="17"/>
        <v>360517000</v>
      </c>
      <c r="G71" s="77">
        <v>297825845</v>
      </c>
      <c r="H71" s="78">
        <v>64591722</v>
      </c>
      <c r="I71" s="79">
        <f t="shared" si="18"/>
        <v>362417567</v>
      </c>
      <c r="J71" s="77">
        <v>60206115</v>
      </c>
      <c r="K71" s="78">
        <v>5653600</v>
      </c>
      <c r="L71" s="78">
        <f t="shared" si="19"/>
        <v>65859715</v>
      </c>
      <c r="M71" s="95">
        <f t="shared" si="20"/>
        <v>0.18268130212999664</v>
      </c>
      <c r="N71" s="77">
        <v>73187007</v>
      </c>
      <c r="O71" s="78">
        <v>17206812</v>
      </c>
      <c r="P71" s="78">
        <f t="shared" si="21"/>
        <v>90393819</v>
      </c>
      <c r="Q71" s="95">
        <f t="shared" si="22"/>
        <v>0.25073385998441128</v>
      </c>
      <c r="R71" s="77">
        <v>67905190</v>
      </c>
      <c r="S71" s="78">
        <v>9940724</v>
      </c>
      <c r="T71" s="78">
        <f t="shared" si="23"/>
        <v>77845914</v>
      </c>
      <c r="U71" s="95">
        <f t="shared" si="24"/>
        <v>0.21479619391628441</v>
      </c>
      <c r="V71" s="77">
        <v>65841466</v>
      </c>
      <c r="W71" s="78">
        <v>21312975</v>
      </c>
      <c r="X71" s="78">
        <f t="shared" si="25"/>
        <v>87154441</v>
      </c>
      <c r="Y71" s="95">
        <f t="shared" si="26"/>
        <v>0.24048072978758228</v>
      </c>
      <c r="Z71" s="77">
        <f t="shared" si="27"/>
        <v>267139778</v>
      </c>
      <c r="AA71" s="78">
        <f t="shared" si="28"/>
        <v>54114111</v>
      </c>
      <c r="AB71" s="78">
        <f t="shared" si="29"/>
        <v>321253889</v>
      </c>
      <c r="AC71" s="95">
        <f t="shared" si="30"/>
        <v>0.88641919777580758</v>
      </c>
      <c r="AD71" s="77">
        <v>56849696</v>
      </c>
      <c r="AE71" s="78">
        <v>17786534</v>
      </c>
      <c r="AF71" s="78">
        <f t="shared" si="31"/>
        <v>74636230</v>
      </c>
      <c r="AG71" s="78">
        <v>380684128</v>
      </c>
      <c r="AH71" s="78">
        <v>379759194</v>
      </c>
      <c r="AI71" s="79">
        <v>322556910</v>
      </c>
      <c r="AJ71" s="114">
        <f t="shared" si="32"/>
        <v>0.84937222086056985</v>
      </c>
      <c r="AK71" s="115">
        <f t="shared" si="33"/>
        <v>0.16772298118487505</v>
      </c>
    </row>
    <row r="72" spans="1:37" ht="13" x14ac:dyDescent="0.3">
      <c r="A72" s="55" t="s">
        <v>116</v>
      </c>
      <c r="B72" s="56" t="s">
        <v>353</v>
      </c>
      <c r="C72" s="57" t="s">
        <v>354</v>
      </c>
      <c r="D72" s="77">
        <v>819174311</v>
      </c>
      <c r="E72" s="78">
        <v>302059735</v>
      </c>
      <c r="F72" s="79">
        <f t="shared" si="17"/>
        <v>1121234046</v>
      </c>
      <c r="G72" s="77">
        <v>890420685</v>
      </c>
      <c r="H72" s="78">
        <v>331597210</v>
      </c>
      <c r="I72" s="79">
        <f t="shared" si="18"/>
        <v>1222017895</v>
      </c>
      <c r="J72" s="77">
        <v>141377335</v>
      </c>
      <c r="K72" s="78">
        <v>55085722</v>
      </c>
      <c r="L72" s="78">
        <f t="shared" si="19"/>
        <v>196463057</v>
      </c>
      <c r="M72" s="95">
        <f t="shared" si="20"/>
        <v>0.17522038124054609</v>
      </c>
      <c r="N72" s="77">
        <v>184936014</v>
      </c>
      <c r="O72" s="78">
        <v>98869293</v>
      </c>
      <c r="P72" s="78">
        <f t="shared" si="21"/>
        <v>283805307</v>
      </c>
      <c r="Q72" s="95">
        <f t="shared" si="22"/>
        <v>0.25311870256925822</v>
      </c>
      <c r="R72" s="77">
        <v>236029943</v>
      </c>
      <c r="S72" s="78">
        <v>46584495</v>
      </c>
      <c r="T72" s="78">
        <f t="shared" si="23"/>
        <v>282614438</v>
      </c>
      <c r="U72" s="95">
        <f t="shared" si="24"/>
        <v>0.23126865748557635</v>
      </c>
      <c r="V72" s="77">
        <v>184932875</v>
      </c>
      <c r="W72" s="78">
        <v>110880095</v>
      </c>
      <c r="X72" s="78">
        <f t="shared" si="25"/>
        <v>295812970</v>
      </c>
      <c r="Y72" s="95">
        <f t="shared" si="26"/>
        <v>0.24206926200536533</v>
      </c>
      <c r="Z72" s="77">
        <f t="shared" si="27"/>
        <v>747276167</v>
      </c>
      <c r="AA72" s="78">
        <f t="shared" si="28"/>
        <v>311419605</v>
      </c>
      <c r="AB72" s="78">
        <f t="shared" si="29"/>
        <v>1058695772</v>
      </c>
      <c r="AC72" s="95">
        <f t="shared" si="30"/>
        <v>0.86635046535059124</v>
      </c>
      <c r="AD72" s="77">
        <v>84525974</v>
      </c>
      <c r="AE72" s="78">
        <v>121371636</v>
      </c>
      <c r="AF72" s="78">
        <f t="shared" si="31"/>
        <v>205897610</v>
      </c>
      <c r="AG72" s="78">
        <v>1018248414</v>
      </c>
      <c r="AH72" s="78">
        <v>1119000042</v>
      </c>
      <c r="AI72" s="79">
        <v>879969033</v>
      </c>
      <c r="AJ72" s="114">
        <f t="shared" si="32"/>
        <v>0.78638873992106606</v>
      </c>
      <c r="AK72" s="115">
        <f t="shared" si="33"/>
        <v>0.43669938665145258</v>
      </c>
    </row>
    <row r="73" spans="1:37" ht="14" x14ac:dyDescent="0.3">
      <c r="A73" s="58" t="s">
        <v>0</v>
      </c>
      <c r="B73" s="59" t="s">
        <v>355</v>
      </c>
      <c r="C73" s="60" t="s">
        <v>0</v>
      </c>
      <c r="D73" s="80">
        <f>SUM(D68:D72)</f>
        <v>2307943439</v>
      </c>
      <c r="E73" s="81">
        <f>SUM(E68:E72)</f>
        <v>617227380</v>
      </c>
      <c r="F73" s="82">
        <f t="shared" si="17"/>
        <v>2925170819</v>
      </c>
      <c r="G73" s="80">
        <f>SUM(G68:G72)</f>
        <v>2398425144</v>
      </c>
      <c r="H73" s="81">
        <f>SUM(H68:H72)</f>
        <v>642857142</v>
      </c>
      <c r="I73" s="82">
        <f t="shared" si="18"/>
        <v>3041282286</v>
      </c>
      <c r="J73" s="80">
        <f>SUM(J68:J72)</f>
        <v>502227050</v>
      </c>
      <c r="K73" s="81">
        <f>SUM(K68:K72)</f>
        <v>107062765</v>
      </c>
      <c r="L73" s="81">
        <f t="shared" si="19"/>
        <v>609289815</v>
      </c>
      <c r="M73" s="96">
        <f t="shared" si="20"/>
        <v>0.20829204607213059</v>
      </c>
      <c r="N73" s="80">
        <f>SUM(N68:N72)</f>
        <v>551489368</v>
      </c>
      <c r="O73" s="81">
        <f>SUM(O68:O72)</f>
        <v>176095994</v>
      </c>
      <c r="P73" s="81">
        <f t="shared" si="21"/>
        <v>727585362</v>
      </c>
      <c r="Q73" s="96">
        <f t="shared" si="22"/>
        <v>0.24873260640851483</v>
      </c>
      <c r="R73" s="80">
        <f>SUM(R68:R72)</f>
        <v>569880049</v>
      </c>
      <c r="S73" s="81">
        <f>SUM(S68:S72)</f>
        <v>101878139</v>
      </c>
      <c r="T73" s="81">
        <f t="shared" si="23"/>
        <v>671758188</v>
      </c>
      <c r="U73" s="96">
        <f t="shared" si="24"/>
        <v>0.2208799199904326</v>
      </c>
      <c r="V73" s="80">
        <f>SUM(V68:V72)</f>
        <v>540912026</v>
      </c>
      <c r="W73" s="81">
        <f>SUM(W68:W72)</f>
        <v>192620644</v>
      </c>
      <c r="X73" s="81">
        <f t="shared" si="25"/>
        <v>733532670</v>
      </c>
      <c r="Y73" s="96">
        <f t="shared" si="26"/>
        <v>0.241191905590838</v>
      </c>
      <c r="Z73" s="80">
        <f t="shared" si="27"/>
        <v>2164508493</v>
      </c>
      <c r="AA73" s="81">
        <f t="shared" si="28"/>
        <v>577657542</v>
      </c>
      <c r="AB73" s="81">
        <f t="shared" si="29"/>
        <v>2742166035</v>
      </c>
      <c r="AC73" s="96">
        <f t="shared" si="30"/>
        <v>0.90164798171582816</v>
      </c>
      <c r="AD73" s="80">
        <f>SUM(AD68:AD72)</f>
        <v>410512837</v>
      </c>
      <c r="AE73" s="81">
        <f>SUM(AE68:AE72)</f>
        <v>198230395</v>
      </c>
      <c r="AF73" s="81">
        <f t="shared" si="31"/>
        <v>608743232</v>
      </c>
      <c r="AG73" s="81">
        <f>SUM(AG68:AG72)</f>
        <v>2710893110</v>
      </c>
      <c r="AH73" s="81">
        <f>SUM(AH68:AH72)</f>
        <v>2950332322</v>
      </c>
      <c r="AI73" s="82">
        <f>SUM(AI68:AI72)</f>
        <v>2537139615</v>
      </c>
      <c r="AJ73" s="116">
        <f t="shared" si="32"/>
        <v>0.85995045238839374</v>
      </c>
      <c r="AK73" s="117">
        <f t="shared" si="33"/>
        <v>0.20499519574124814</v>
      </c>
    </row>
    <row r="74" spans="1:37" ht="14" x14ac:dyDescent="0.3">
      <c r="A74" s="61" t="s">
        <v>0</v>
      </c>
      <c r="B74" s="62" t="s">
        <v>356</v>
      </c>
      <c r="C74" s="63" t="s">
        <v>0</v>
      </c>
      <c r="D74" s="83">
        <f>SUM(D9,D11:D15,D17:D24,D26:D29,D31:D35,D37:D40,D42:D47,D49:D53,D55:D60,D62:D66,D68:D72)</f>
        <v>105332922789</v>
      </c>
      <c r="E74" s="84">
        <f>SUM(E9,E11:E15,E17:E24,E26:E29,E31:E35,E37:E40,E42:E47,E49:E53,E55:E60,E62:E66,E68:E72)</f>
        <v>14462698733</v>
      </c>
      <c r="F74" s="85">
        <f t="shared" si="17"/>
        <v>119795621522</v>
      </c>
      <c r="G74" s="83">
        <f>SUM(G9,G11:G15,G17:G24,G26:G29,G31:G35,G37:G40,G42:G47,G49:G53,G55:G60,G62:G66,G68:G72)</f>
        <v>107064569640</v>
      </c>
      <c r="H74" s="84">
        <f>SUM(H9,H11:H15,H17:H24,H26:H29,H31:H35,H37:H40,H42:H47,H49:H53,H55:H60,H62:H66,H68:H72)</f>
        <v>15483074216</v>
      </c>
      <c r="I74" s="85">
        <f t="shared" si="18"/>
        <v>122547643856</v>
      </c>
      <c r="J74" s="83">
        <f>SUM(J9,J11:J15,J17:J24,J26:J29,J31:J35,J37:J40,J42:J47,J49:J53,J55:J60,J62:J66,J68:J72)</f>
        <v>25443688436</v>
      </c>
      <c r="K74" s="84">
        <f>SUM(K9,K11:K15,K17:K24,K26:K29,K31:K35,K37:K40,K42:K47,K49:K53,K55:K60,K62:K66,K68:K72)</f>
        <v>-1694664898</v>
      </c>
      <c r="L74" s="84">
        <f t="shared" si="19"/>
        <v>23749023538</v>
      </c>
      <c r="M74" s="97">
        <f t="shared" si="20"/>
        <v>0.1982461732429727</v>
      </c>
      <c r="N74" s="83">
        <f>SUM(N9,N11:N15,N17:N24,N26:N29,N31:N35,N37:N40,N42:N47,N49:N53,N55:N60,N62:N66,N68:N72)</f>
        <v>25421107016</v>
      </c>
      <c r="O74" s="84">
        <f>SUM(O9,O11:O15,O17:O24,O26:O29,O31:O35,O37:O40,O42:O47,O49:O53,O55:O60,O62:O66,O68:O72)</f>
        <v>6423007334</v>
      </c>
      <c r="P74" s="84">
        <f t="shared" si="21"/>
        <v>31844114350</v>
      </c>
      <c r="Q74" s="97">
        <f t="shared" si="22"/>
        <v>0.26582035257567366</v>
      </c>
      <c r="R74" s="83">
        <f>SUM(R9,R11:R15,R17:R24,R26:R29,R31:R35,R37:R40,R42:R47,R49:R53,R55:R60,R62:R66,R68:R72)</f>
        <v>22835068565</v>
      </c>
      <c r="S74" s="84">
        <f>SUM(S9,S11:S15,S17:S24,S26:S29,S31:S35,S37:S40,S42:S47,S49:S53,S55:S60,S62:S66,S68:S72)</f>
        <v>2667228216</v>
      </c>
      <c r="T74" s="84">
        <f t="shared" si="23"/>
        <v>25502296781</v>
      </c>
      <c r="U74" s="97">
        <f t="shared" si="24"/>
        <v>0.2081010779037625</v>
      </c>
      <c r="V74" s="83">
        <f>SUM(V9,V11:V15,V17:V24,V26:V29,V31:V35,V37:V40,V42:V47,V49:V53,V55:V60,V62:V66,V68:V72)</f>
        <v>26856832079</v>
      </c>
      <c r="W74" s="84">
        <f>SUM(W9,W11:W15,W17:W24,W26:W29,W31:W35,W37:W40,W42:W47,W49:W53,W55:W60,W62:W66,W68:W72)</f>
        <v>4348735924</v>
      </c>
      <c r="X74" s="84">
        <f t="shared" si="25"/>
        <v>31205568003</v>
      </c>
      <c r="Y74" s="97">
        <f t="shared" si="26"/>
        <v>0.25464029353080181</v>
      </c>
      <c r="Z74" s="83">
        <f t="shared" si="27"/>
        <v>100556696096</v>
      </c>
      <c r="AA74" s="84">
        <f t="shared" si="28"/>
        <v>11744306576</v>
      </c>
      <c r="AB74" s="84">
        <f t="shared" si="29"/>
        <v>112301002672</v>
      </c>
      <c r="AC74" s="97">
        <f t="shared" si="30"/>
        <v>0.91638646928177303</v>
      </c>
      <c r="AD74" s="83">
        <f>SUM(AD9,AD11:AD15,AD17:AD24,AD26:AD29,AD31:AD35,AD37:AD40,AD42:AD47,AD49:AD53,AD55:AD60,AD62:AD66,AD68:AD72)</f>
        <v>20063031391</v>
      </c>
      <c r="AE74" s="84">
        <f>SUM(AE9,AE11:AE15,AE17:AE24,AE26:AE29,AE31:AE35,AE37:AE40,AE42:AE47,AE49:AE53,AE55:AE60,AE62:AE66,AE68:AE72)</f>
        <v>4706212078</v>
      </c>
      <c r="AF74" s="84">
        <f t="shared" si="31"/>
        <v>24769243469</v>
      </c>
      <c r="AG74" s="84">
        <f>SUM(AG9,AG11:AG15,AG17:AG24,AG26:AG29,AG31:AG35,AG37:AG40,AG42:AG47,AG49:AG53,AG55:AG60,AG62:AG66,AG68:AG72)</f>
        <v>113641121720</v>
      </c>
      <c r="AH74" s="84">
        <f>SUM(AH9,AH11:AH15,AH17:AH24,AH26:AH29,AH31:AH35,AH37:AH40,AH42:AH47,AH49:AH53,AH55:AH60,AH62:AH66,AH68:AH72)</f>
        <v>116602812653</v>
      </c>
      <c r="AI74" s="85">
        <f>SUM(AI9,AI11:AI15,AI17:AI24,AI26:AI29,AI31:AI35,AI37:AI40,AI42:AI47,AI49:AI53,AI55:AI60,AI62:AI66,AI68:AI72)</f>
        <v>103308456147</v>
      </c>
      <c r="AJ74" s="118">
        <f t="shared" si="32"/>
        <v>0.88598597063380569</v>
      </c>
      <c r="AK74" s="119">
        <f t="shared" si="33"/>
        <v>0.25985147838913192</v>
      </c>
    </row>
    <row r="75" spans="1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1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1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1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1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1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75" max="3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1"/>
  <sheetViews>
    <sheetView showGridLines="0" view="pageBreakPreview" topLeftCell="K39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32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357</v>
      </c>
      <c r="C9" s="57" t="s">
        <v>358</v>
      </c>
      <c r="D9" s="77">
        <v>749896950</v>
      </c>
      <c r="E9" s="78">
        <v>136280699</v>
      </c>
      <c r="F9" s="79">
        <f>$D9       +$E9</f>
        <v>886177649</v>
      </c>
      <c r="G9" s="77">
        <v>723617135</v>
      </c>
      <c r="H9" s="78">
        <v>142392637</v>
      </c>
      <c r="I9" s="79">
        <f>$G9       +$H9</f>
        <v>866009772</v>
      </c>
      <c r="J9" s="77">
        <v>116361231</v>
      </c>
      <c r="K9" s="78">
        <v>33050932</v>
      </c>
      <c r="L9" s="78">
        <f>$J9       +$K9</f>
        <v>149412163</v>
      </c>
      <c r="M9" s="95">
        <f>IF(($F9       =0),0,($L9       /$F9       ))</f>
        <v>0.16860294678905854</v>
      </c>
      <c r="N9" s="77">
        <v>168245046</v>
      </c>
      <c r="O9" s="78">
        <v>823855149</v>
      </c>
      <c r="P9" s="78">
        <f>$N9       +$O9</f>
        <v>992100195</v>
      </c>
      <c r="Q9" s="95">
        <f>IF(($F9       =0),0,($P9       /$F9       ))</f>
        <v>1.1195274402593289</v>
      </c>
      <c r="R9" s="77">
        <v>98606211</v>
      </c>
      <c r="S9" s="78">
        <v>22579222</v>
      </c>
      <c r="T9" s="78">
        <f>$R9       +$S9</f>
        <v>121185433</v>
      </c>
      <c r="U9" s="95">
        <f>IF(($I9       =0),0,($T9       /$I9       ))</f>
        <v>0.13993541056716852</v>
      </c>
      <c r="V9" s="77">
        <v>119045617</v>
      </c>
      <c r="W9" s="78">
        <v>26743559</v>
      </c>
      <c r="X9" s="78">
        <f>$V9       +$W9</f>
        <v>145789176</v>
      </c>
      <c r="Y9" s="95">
        <f>IF(($I9       =0),0,($X9       /$I9       ))</f>
        <v>0.16834587866521211</v>
      </c>
      <c r="Z9" s="77">
        <f>$J9       +$N9       +$R9       +$V9</f>
        <v>502258105</v>
      </c>
      <c r="AA9" s="78">
        <f>$K9       +$O9       +$S9       +$W9</f>
        <v>906228862</v>
      </c>
      <c r="AB9" s="78">
        <f>$Z9       +$AA9</f>
        <v>1408486967</v>
      </c>
      <c r="AC9" s="95">
        <f>IF(($I9       =0),0,($AB9       /$I9       ))</f>
        <v>1.6264100158444863</v>
      </c>
      <c r="AD9" s="77">
        <v>175967958</v>
      </c>
      <c r="AE9" s="78">
        <v>35425598</v>
      </c>
      <c r="AF9" s="78">
        <f>$AD9       +$AE9</f>
        <v>211393556</v>
      </c>
      <c r="AG9" s="78">
        <v>891574938</v>
      </c>
      <c r="AH9" s="78">
        <v>887259943</v>
      </c>
      <c r="AI9" s="79">
        <v>646074070</v>
      </c>
      <c r="AJ9" s="114">
        <f>IF(($AH9       =0),0,($AI9       /$AH9       ))</f>
        <v>0.72816774283249708</v>
      </c>
      <c r="AK9" s="115">
        <f>IF(($AF9       =0),0,(($X9       /$AF9       )-1))</f>
        <v>-0.31034238337899001</v>
      </c>
    </row>
    <row r="10" spans="1:37" ht="13" x14ac:dyDescent="0.3">
      <c r="A10" s="55" t="s">
        <v>101</v>
      </c>
      <c r="B10" s="56" t="s">
        <v>359</v>
      </c>
      <c r="C10" s="57" t="s">
        <v>360</v>
      </c>
      <c r="D10" s="77">
        <v>497384748</v>
      </c>
      <c r="E10" s="78">
        <v>105895752</v>
      </c>
      <c r="F10" s="79">
        <f t="shared" ref="F10:F41" si="0">$D10      +$E10</f>
        <v>603280500</v>
      </c>
      <c r="G10" s="77">
        <v>518685888</v>
      </c>
      <c r="H10" s="78">
        <v>170673257</v>
      </c>
      <c r="I10" s="79">
        <f t="shared" ref="I10:I41" si="1">$G10      +$H10</f>
        <v>689359145</v>
      </c>
      <c r="J10" s="77">
        <v>131461331</v>
      </c>
      <c r="K10" s="78">
        <v>25591654</v>
      </c>
      <c r="L10" s="78">
        <f t="shared" ref="L10:L41" si="2">$J10      +$K10</f>
        <v>157052985</v>
      </c>
      <c r="M10" s="95">
        <f t="shared" ref="M10:M41" si="3">IF(($F10      =0),0,($L10      /$F10      ))</f>
        <v>0.26033161191187182</v>
      </c>
      <c r="N10" s="77">
        <v>123866584</v>
      </c>
      <c r="O10" s="78">
        <v>42805604</v>
      </c>
      <c r="P10" s="78">
        <f t="shared" ref="P10:P41" si="4">$N10      +$O10</f>
        <v>166672188</v>
      </c>
      <c r="Q10" s="95">
        <f t="shared" ref="Q10:Q41" si="5">IF(($F10      =0),0,($P10      /$F10      ))</f>
        <v>0.27627643857210699</v>
      </c>
      <c r="R10" s="77">
        <v>131951101</v>
      </c>
      <c r="S10" s="78">
        <v>19851458</v>
      </c>
      <c r="T10" s="78">
        <f t="shared" ref="T10:T41" si="6">$R10      +$S10</f>
        <v>151802559</v>
      </c>
      <c r="U10" s="95">
        <f t="shared" ref="U10:U41" si="7">IF(($I10      =0),0,($T10      /$I10      ))</f>
        <v>0.22020823267674211</v>
      </c>
      <c r="V10" s="77">
        <v>129423621</v>
      </c>
      <c r="W10" s="78">
        <v>44669266</v>
      </c>
      <c r="X10" s="78">
        <f t="shared" ref="X10:X41" si="8">$V10      +$W10</f>
        <v>174092887</v>
      </c>
      <c r="Y10" s="95">
        <f t="shared" ref="Y10:Y41" si="9">IF(($I10      =0),0,($X10      /$I10      ))</f>
        <v>0.25254308768182077</v>
      </c>
      <c r="Z10" s="77">
        <f t="shared" ref="Z10:Z41" si="10">$J10      +$N10      +$R10      +$V10</f>
        <v>516702637</v>
      </c>
      <c r="AA10" s="78">
        <f t="shared" ref="AA10:AA41" si="11">$K10      +$O10      +$S10      +$W10</f>
        <v>132917982</v>
      </c>
      <c r="AB10" s="78">
        <f t="shared" ref="AB10:AB41" si="12">$Z10      +$AA10</f>
        <v>649620619</v>
      </c>
      <c r="AC10" s="95">
        <f t="shared" ref="AC10:AC41" si="13">IF(($I10      =0),0,($AB10      /$I10      ))</f>
        <v>0.94235439351428352</v>
      </c>
      <c r="AD10" s="77">
        <v>126000310</v>
      </c>
      <c r="AE10" s="78">
        <v>31094166</v>
      </c>
      <c r="AF10" s="78">
        <f t="shared" ref="AF10:AF41" si="14">$AD10      +$AE10</f>
        <v>157094476</v>
      </c>
      <c r="AG10" s="78">
        <v>590736884</v>
      </c>
      <c r="AH10" s="78">
        <v>631295333</v>
      </c>
      <c r="AI10" s="79">
        <v>623124214</v>
      </c>
      <c r="AJ10" s="114">
        <f t="shared" ref="AJ10:AJ41" si="15">IF(($AH10      =0),0,($AI10      /$AH10      ))</f>
        <v>0.98705658259634244</v>
      </c>
      <c r="AK10" s="115">
        <f t="shared" ref="AK10:AK41" si="16">IF(($AF10      =0),0,(($X10      /$AF10      )-1))</f>
        <v>0.10820502052535574</v>
      </c>
    </row>
    <row r="11" spans="1:37" ht="13" x14ac:dyDescent="0.3">
      <c r="A11" s="55" t="s">
        <v>101</v>
      </c>
      <c r="B11" s="56" t="s">
        <v>361</v>
      </c>
      <c r="C11" s="57" t="s">
        <v>362</v>
      </c>
      <c r="D11" s="77">
        <v>1992330156</v>
      </c>
      <c r="E11" s="78">
        <v>272642599</v>
      </c>
      <c r="F11" s="79">
        <f t="shared" si="0"/>
        <v>2264972755</v>
      </c>
      <c r="G11" s="77">
        <v>2043665568</v>
      </c>
      <c r="H11" s="78">
        <v>364152898</v>
      </c>
      <c r="I11" s="79">
        <f t="shared" si="1"/>
        <v>2407818466</v>
      </c>
      <c r="J11" s="77">
        <v>385610708</v>
      </c>
      <c r="K11" s="78">
        <v>27487394</v>
      </c>
      <c r="L11" s="78">
        <f t="shared" si="2"/>
        <v>413098102</v>
      </c>
      <c r="M11" s="95">
        <f t="shared" si="3"/>
        <v>0.18238546185073207</v>
      </c>
      <c r="N11" s="77">
        <v>537387852</v>
      </c>
      <c r="O11" s="78">
        <v>57552646</v>
      </c>
      <c r="P11" s="78">
        <f t="shared" si="4"/>
        <v>594940498</v>
      </c>
      <c r="Q11" s="95">
        <f t="shared" si="5"/>
        <v>0.26267004611276218</v>
      </c>
      <c r="R11" s="77">
        <v>397707508</v>
      </c>
      <c r="S11" s="78">
        <v>29093988</v>
      </c>
      <c r="T11" s="78">
        <f t="shared" si="6"/>
        <v>426801496</v>
      </c>
      <c r="U11" s="95">
        <f t="shared" si="7"/>
        <v>0.17725650917073746</v>
      </c>
      <c r="V11" s="77">
        <v>439848936</v>
      </c>
      <c r="W11" s="78">
        <v>114614664</v>
      </c>
      <c r="X11" s="78">
        <f t="shared" si="8"/>
        <v>554463600</v>
      </c>
      <c r="Y11" s="95">
        <f t="shared" si="9"/>
        <v>0.23027633014257312</v>
      </c>
      <c r="Z11" s="77">
        <f t="shared" si="10"/>
        <v>1760555004</v>
      </c>
      <c r="AA11" s="78">
        <f t="shared" si="11"/>
        <v>228748692</v>
      </c>
      <c r="AB11" s="78">
        <f t="shared" si="12"/>
        <v>1989303696</v>
      </c>
      <c r="AC11" s="95">
        <f t="shared" si="13"/>
        <v>0.82618508167882787</v>
      </c>
      <c r="AD11" s="77">
        <v>419410996</v>
      </c>
      <c r="AE11" s="78">
        <v>71943815</v>
      </c>
      <c r="AF11" s="78">
        <f t="shared" si="14"/>
        <v>491354811</v>
      </c>
      <c r="AG11" s="78">
        <v>1948954842</v>
      </c>
      <c r="AH11" s="78">
        <v>2135051271</v>
      </c>
      <c r="AI11" s="79">
        <v>1809830106</v>
      </c>
      <c r="AJ11" s="114">
        <f t="shared" si="15"/>
        <v>0.84767524348599121</v>
      </c>
      <c r="AK11" s="115">
        <f t="shared" si="16"/>
        <v>0.12843832519226117</v>
      </c>
    </row>
    <row r="12" spans="1:37" ht="13" x14ac:dyDescent="0.3">
      <c r="A12" s="55" t="s">
        <v>101</v>
      </c>
      <c r="B12" s="56" t="s">
        <v>363</v>
      </c>
      <c r="C12" s="57" t="s">
        <v>364</v>
      </c>
      <c r="D12" s="77">
        <v>795145514</v>
      </c>
      <c r="E12" s="78">
        <v>59318913</v>
      </c>
      <c r="F12" s="79">
        <f t="shared" si="0"/>
        <v>854464427</v>
      </c>
      <c r="G12" s="77">
        <v>787205318</v>
      </c>
      <c r="H12" s="78">
        <v>76688229</v>
      </c>
      <c r="I12" s="79">
        <f t="shared" si="1"/>
        <v>863893547</v>
      </c>
      <c r="J12" s="77">
        <v>144509853</v>
      </c>
      <c r="K12" s="78">
        <v>10172355</v>
      </c>
      <c r="L12" s="78">
        <f t="shared" si="2"/>
        <v>154682208</v>
      </c>
      <c r="M12" s="95">
        <f t="shared" si="3"/>
        <v>0.18102825947135656</v>
      </c>
      <c r="N12" s="77">
        <v>140898725</v>
      </c>
      <c r="O12" s="78">
        <v>16506228</v>
      </c>
      <c r="P12" s="78">
        <f t="shared" si="4"/>
        <v>157404953</v>
      </c>
      <c r="Q12" s="95">
        <f t="shared" si="5"/>
        <v>0.18421475257038405</v>
      </c>
      <c r="R12" s="77">
        <v>137822325</v>
      </c>
      <c r="S12" s="78">
        <v>7776869</v>
      </c>
      <c r="T12" s="78">
        <f t="shared" si="6"/>
        <v>145599194</v>
      </c>
      <c r="U12" s="95">
        <f t="shared" si="7"/>
        <v>0.16853835117256641</v>
      </c>
      <c r="V12" s="77">
        <v>147534991</v>
      </c>
      <c r="W12" s="78">
        <v>5786876</v>
      </c>
      <c r="X12" s="78">
        <f t="shared" si="8"/>
        <v>153321867</v>
      </c>
      <c r="Y12" s="95">
        <f t="shared" si="9"/>
        <v>0.17747773152425225</v>
      </c>
      <c r="Z12" s="77">
        <f t="shared" si="10"/>
        <v>570765894</v>
      </c>
      <c r="AA12" s="78">
        <f t="shared" si="11"/>
        <v>40242328</v>
      </c>
      <c r="AB12" s="78">
        <f t="shared" si="12"/>
        <v>611008222</v>
      </c>
      <c r="AC12" s="95">
        <f t="shared" si="13"/>
        <v>0.70727258482462074</v>
      </c>
      <c r="AD12" s="77">
        <v>167663447</v>
      </c>
      <c r="AE12" s="78">
        <v>15948887</v>
      </c>
      <c r="AF12" s="78">
        <f t="shared" si="14"/>
        <v>183612334</v>
      </c>
      <c r="AG12" s="78">
        <v>874631085</v>
      </c>
      <c r="AH12" s="78">
        <v>872740571</v>
      </c>
      <c r="AI12" s="79">
        <v>647824950</v>
      </c>
      <c r="AJ12" s="114">
        <f t="shared" si="15"/>
        <v>0.7422881111825842</v>
      </c>
      <c r="AK12" s="115">
        <f t="shared" si="16"/>
        <v>-0.16496967464070256</v>
      </c>
    </row>
    <row r="13" spans="1:37" ht="13" x14ac:dyDescent="0.3">
      <c r="A13" s="55" t="s">
        <v>101</v>
      </c>
      <c r="B13" s="56" t="s">
        <v>365</v>
      </c>
      <c r="C13" s="57" t="s">
        <v>366</v>
      </c>
      <c r="D13" s="77">
        <v>387552446</v>
      </c>
      <c r="E13" s="78">
        <v>194005580</v>
      </c>
      <c r="F13" s="79">
        <f t="shared" si="0"/>
        <v>581558026</v>
      </c>
      <c r="G13" s="77">
        <v>501010739</v>
      </c>
      <c r="H13" s="78">
        <v>174228678</v>
      </c>
      <c r="I13" s="79">
        <f t="shared" si="1"/>
        <v>675239417</v>
      </c>
      <c r="J13" s="77">
        <v>69189830</v>
      </c>
      <c r="K13" s="78">
        <v>85093659</v>
      </c>
      <c r="L13" s="78">
        <f t="shared" si="2"/>
        <v>154283489</v>
      </c>
      <c r="M13" s="95">
        <f t="shared" si="3"/>
        <v>0.2652933707426815</v>
      </c>
      <c r="N13" s="77">
        <v>118434925</v>
      </c>
      <c r="O13" s="78">
        <v>61600067</v>
      </c>
      <c r="P13" s="78">
        <f t="shared" si="4"/>
        <v>180034992</v>
      </c>
      <c r="Q13" s="95">
        <f t="shared" si="5"/>
        <v>0.3095735660950194</v>
      </c>
      <c r="R13" s="77">
        <v>139512848</v>
      </c>
      <c r="S13" s="78">
        <v>-30902575</v>
      </c>
      <c r="T13" s="78">
        <f t="shared" si="6"/>
        <v>108610273</v>
      </c>
      <c r="U13" s="95">
        <f t="shared" si="7"/>
        <v>0.16084705700763319</v>
      </c>
      <c r="V13" s="77">
        <v>92748017</v>
      </c>
      <c r="W13" s="78">
        <v>26058527</v>
      </c>
      <c r="X13" s="78">
        <f t="shared" si="8"/>
        <v>118806544</v>
      </c>
      <c r="Y13" s="95">
        <f t="shared" si="9"/>
        <v>0.17594728774549606</v>
      </c>
      <c r="Z13" s="77">
        <f t="shared" si="10"/>
        <v>419885620</v>
      </c>
      <c r="AA13" s="78">
        <f t="shared" si="11"/>
        <v>141849678</v>
      </c>
      <c r="AB13" s="78">
        <f t="shared" si="12"/>
        <v>561735298</v>
      </c>
      <c r="AC13" s="95">
        <f t="shared" si="13"/>
        <v>0.83190537142472532</v>
      </c>
      <c r="AD13" s="77">
        <v>69140737</v>
      </c>
      <c r="AE13" s="78">
        <v>51848247</v>
      </c>
      <c r="AF13" s="78">
        <f t="shared" si="14"/>
        <v>120988984</v>
      </c>
      <c r="AG13" s="78">
        <v>513064981</v>
      </c>
      <c r="AH13" s="78">
        <v>584349098</v>
      </c>
      <c r="AI13" s="79">
        <v>486897257</v>
      </c>
      <c r="AJ13" s="114">
        <f t="shared" si="15"/>
        <v>0.83323009938144887</v>
      </c>
      <c r="AK13" s="115">
        <f t="shared" si="16"/>
        <v>-1.8038336448878645E-2</v>
      </c>
    </row>
    <row r="14" spans="1:37" ht="13" x14ac:dyDescent="0.3">
      <c r="A14" s="55" t="s">
        <v>116</v>
      </c>
      <c r="B14" s="56" t="s">
        <v>367</v>
      </c>
      <c r="C14" s="57" t="s">
        <v>368</v>
      </c>
      <c r="D14" s="77">
        <v>1868269292</v>
      </c>
      <c r="E14" s="78">
        <v>644467188</v>
      </c>
      <c r="F14" s="79">
        <f t="shared" si="0"/>
        <v>2512736480</v>
      </c>
      <c r="G14" s="77">
        <v>2010013958</v>
      </c>
      <c r="H14" s="78">
        <v>628327419</v>
      </c>
      <c r="I14" s="79">
        <f t="shared" si="1"/>
        <v>2638341377</v>
      </c>
      <c r="J14" s="77">
        <v>405899314</v>
      </c>
      <c r="K14" s="78">
        <v>61488798</v>
      </c>
      <c r="L14" s="78">
        <f t="shared" si="2"/>
        <v>467388112</v>
      </c>
      <c r="M14" s="95">
        <f t="shared" si="3"/>
        <v>0.18600761190843221</v>
      </c>
      <c r="N14" s="77">
        <v>441139806</v>
      </c>
      <c r="O14" s="78">
        <v>228065776</v>
      </c>
      <c r="P14" s="78">
        <f t="shared" si="4"/>
        <v>669205582</v>
      </c>
      <c r="Q14" s="95">
        <f t="shared" si="5"/>
        <v>0.26632541347909272</v>
      </c>
      <c r="R14" s="77">
        <v>426113879</v>
      </c>
      <c r="S14" s="78">
        <v>79788499</v>
      </c>
      <c r="T14" s="78">
        <f t="shared" si="6"/>
        <v>505902378</v>
      </c>
      <c r="U14" s="95">
        <f t="shared" si="7"/>
        <v>0.19175015879683108</v>
      </c>
      <c r="V14" s="77">
        <v>535121288</v>
      </c>
      <c r="W14" s="78">
        <v>-15478671</v>
      </c>
      <c r="X14" s="78">
        <f t="shared" si="8"/>
        <v>519642617</v>
      </c>
      <c r="Y14" s="95">
        <f t="shared" si="9"/>
        <v>0.19695806673466729</v>
      </c>
      <c r="Z14" s="77">
        <f t="shared" si="10"/>
        <v>1808274287</v>
      </c>
      <c r="AA14" s="78">
        <f t="shared" si="11"/>
        <v>353864402</v>
      </c>
      <c r="AB14" s="78">
        <f t="shared" si="12"/>
        <v>2162138689</v>
      </c>
      <c r="AC14" s="95">
        <f t="shared" si="13"/>
        <v>0.81950679614422017</v>
      </c>
      <c r="AD14" s="77">
        <v>488695149</v>
      </c>
      <c r="AE14" s="78">
        <v>268547659</v>
      </c>
      <c r="AF14" s="78">
        <f t="shared" si="14"/>
        <v>757242808</v>
      </c>
      <c r="AG14" s="78">
        <v>2192814408</v>
      </c>
      <c r="AH14" s="78">
        <v>2380235387</v>
      </c>
      <c r="AI14" s="79">
        <v>2342667658</v>
      </c>
      <c r="AJ14" s="114">
        <f t="shared" si="15"/>
        <v>0.98421680090751462</v>
      </c>
      <c r="AK14" s="115">
        <f t="shared" si="16"/>
        <v>-0.3137701520434909</v>
      </c>
    </row>
    <row r="15" spans="1:37" ht="14" x14ac:dyDescent="0.3">
      <c r="A15" s="58" t="s">
        <v>0</v>
      </c>
      <c r="B15" s="59" t="s">
        <v>369</v>
      </c>
      <c r="C15" s="60" t="s">
        <v>0</v>
      </c>
      <c r="D15" s="80">
        <f>SUM(D9:D14)</f>
        <v>6290579106</v>
      </c>
      <c r="E15" s="81">
        <f>SUM(E9:E14)</f>
        <v>1412610731</v>
      </c>
      <c r="F15" s="82">
        <f t="shared" si="0"/>
        <v>7703189837</v>
      </c>
      <c r="G15" s="80">
        <f>SUM(G9:G14)</f>
        <v>6584198606</v>
      </c>
      <c r="H15" s="81">
        <f>SUM(H9:H14)</f>
        <v>1556463118</v>
      </c>
      <c r="I15" s="82">
        <f t="shared" si="1"/>
        <v>8140661724</v>
      </c>
      <c r="J15" s="80">
        <f>SUM(J9:J14)</f>
        <v>1253032267</v>
      </c>
      <c r="K15" s="81">
        <f>SUM(K9:K14)</f>
        <v>242884792</v>
      </c>
      <c r="L15" s="81">
        <f t="shared" si="2"/>
        <v>1495917059</v>
      </c>
      <c r="M15" s="96">
        <f t="shared" si="3"/>
        <v>0.19419449483314091</v>
      </c>
      <c r="N15" s="80">
        <f>SUM(N9:N14)</f>
        <v>1529972938</v>
      </c>
      <c r="O15" s="81">
        <f>SUM(O9:O14)</f>
        <v>1230385470</v>
      </c>
      <c r="P15" s="81">
        <f t="shared" si="4"/>
        <v>2760358408</v>
      </c>
      <c r="Q15" s="96">
        <f t="shared" si="5"/>
        <v>0.35833965751972419</v>
      </c>
      <c r="R15" s="80">
        <f>SUM(R9:R14)</f>
        <v>1331713872</v>
      </c>
      <c r="S15" s="81">
        <f>SUM(S9:S14)</f>
        <v>128187461</v>
      </c>
      <c r="T15" s="81">
        <f t="shared" si="6"/>
        <v>1459901333</v>
      </c>
      <c r="U15" s="96">
        <f t="shared" si="7"/>
        <v>0.17933447949273859</v>
      </c>
      <c r="V15" s="80">
        <f>SUM(V9:V14)</f>
        <v>1463722470</v>
      </c>
      <c r="W15" s="81">
        <f>SUM(W9:W14)</f>
        <v>202394221</v>
      </c>
      <c r="X15" s="81">
        <f t="shared" si="8"/>
        <v>1666116691</v>
      </c>
      <c r="Y15" s="96">
        <f t="shared" si="9"/>
        <v>0.20466600228431259</v>
      </c>
      <c r="Z15" s="80">
        <f t="shared" si="10"/>
        <v>5578441547</v>
      </c>
      <c r="AA15" s="81">
        <f t="shared" si="11"/>
        <v>1803851944</v>
      </c>
      <c r="AB15" s="81">
        <f t="shared" si="12"/>
        <v>7382293491</v>
      </c>
      <c r="AC15" s="96">
        <f t="shared" si="13"/>
        <v>0.90684194249661465</v>
      </c>
      <c r="AD15" s="80">
        <f>SUM(AD9:AD14)</f>
        <v>1446878597</v>
      </c>
      <c r="AE15" s="81">
        <f>SUM(AE9:AE14)</f>
        <v>474808372</v>
      </c>
      <c r="AF15" s="81">
        <f t="shared" si="14"/>
        <v>1921686969</v>
      </c>
      <c r="AG15" s="81">
        <f>SUM(AG9:AG14)</f>
        <v>7011777138</v>
      </c>
      <c r="AH15" s="81">
        <f>SUM(AH9:AH14)</f>
        <v>7490931603</v>
      </c>
      <c r="AI15" s="82">
        <f>SUM(AI9:AI14)</f>
        <v>6556418255</v>
      </c>
      <c r="AJ15" s="116">
        <f t="shared" si="15"/>
        <v>0.8752473794279817</v>
      </c>
      <c r="AK15" s="117">
        <f t="shared" si="16"/>
        <v>-0.13299266848491598</v>
      </c>
    </row>
    <row r="16" spans="1:37" ht="13" x14ac:dyDescent="0.3">
      <c r="A16" s="55" t="s">
        <v>101</v>
      </c>
      <c r="B16" s="56" t="s">
        <v>370</v>
      </c>
      <c r="C16" s="57" t="s">
        <v>371</v>
      </c>
      <c r="D16" s="77">
        <v>662253248</v>
      </c>
      <c r="E16" s="78">
        <v>132681500</v>
      </c>
      <c r="F16" s="79">
        <f t="shared" si="0"/>
        <v>794934748</v>
      </c>
      <c r="G16" s="77">
        <v>717935950</v>
      </c>
      <c r="H16" s="78">
        <v>168632096</v>
      </c>
      <c r="I16" s="79">
        <f t="shared" si="1"/>
        <v>886568046</v>
      </c>
      <c r="J16" s="77">
        <v>136981671</v>
      </c>
      <c r="K16" s="78">
        <v>19323308</v>
      </c>
      <c r="L16" s="78">
        <f t="shared" si="2"/>
        <v>156304979</v>
      </c>
      <c r="M16" s="95">
        <f t="shared" si="3"/>
        <v>0.1966261751587188</v>
      </c>
      <c r="N16" s="77">
        <v>131061370</v>
      </c>
      <c r="O16" s="78">
        <v>13000753</v>
      </c>
      <c r="P16" s="78">
        <f t="shared" si="4"/>
        <v>144062123</v>
      </c>
      <c r="Q16" s="95">
        <f t="shared" si="5"/>
        <v>0.18122509220090099</v>
      </c>
      <c r="R16" s="77">
        <v>135421788</v>
      </c>
      <c r="S16" s="78">
        <v>17196600</v>
      </c>
      <c r="T16" s="78">
        <f t="shared" si="6"/>
        <v>152618388</v>
      </c>
      <c r="U16" s="95">
        <f t="shared" si="7"/>
        <v>0.17214514857441637</v>
      </c>
      <c r="V16" s="77">
        <v>195160118</v>
      </c>
      <c r="W16" s="78">
        <v>25012012</v>
      </c>
      <c r="X16" s="78">
        <f t="shared" si="8"/>
        <v>220172130</v>
      </c>
      <c r="Y16" s="95">
        <f t="shared" si="9"/>
        <v>0.24834205450260499</v>
      </c>
      <c r="Z16" s="77">
        <f t="shared" si="10"/>
        <v>598624947</v>
      </c>
      <c r="AA16" s="78">
        <f t="shared" si="11"/>
        <v>74532673</v>
      </c>
      <c r="AB16" s="78">
        <f t="shared" si="12"/>
        <v>673157620</v>
      </c>
      <c r="AC16" s="95">
        <f t="shared" si="13"/>
        <v>0.7592847757565131</v>
      </c>
      <c r="AD16" s="77">
        <v>152042254</v>
      </c>
      <c r="AE16" s="78">
        <v>28812161</v>
      </c>
      <c r="AF16" s="78">
        <f t="shared" si="14"/>
        <v>180854415</v>
      </c>
      <c r="AG16" s="78">
        <v>617368534</v>
      </c>
      <c r="AH16" s="78">
        <v>712720966</v>
      </c>
      <c r="AI16" s="79">
        <v>529020360</v>
      </c>
      <c r="AJ16" s="114">
        <f t="shared" si="15"/>
        <v>0.74225452208739995</v>
      </c>
      <c r="AK16" s="115">
        <f t="shared" si="16"/>
        <v>0.21739980746392074</v>
      </c>
    </row>
    <row r="17" spans="1:37" ht="13" x14ac:dyDescent="0.3">
      <c r="A17" s="55" t="s">
        <v>101</v>
      </c>
      <c r="B17" s="56" t="s">
        <v>372</v>
      </c>
      <c r="C17" s="57" t="s">
        <v>373</v>
      </c>
      <c r="D17" s="77">
        <v>957228353</v>
      </c>
      <c r="E17" s="78">
        <v>184337128</v>
      </c>
      <c r="F17" s="79">
        <f t="shared" si="0"/>
        <v>1141565481</v>
      </c>
      <c r="G17" s="77">
        <v>1019411681</v>
      </c>
      <c r="H17" s="78">
        <v>208324127</v>
      </c>
      <c r="I17" s="79">
        <f t="shared" si="1"/>
        <v>1227735808</v>
      </c>
      <c r="J17" s="77">
        <v>203117081</v>
      </c>
      <c r="K17" s="78">
        <v>43608836</v>
      </c>
      <c r="L17" s="78">
        <f t="shared" si="2"/>
        <v>246725917</v>
      </c>
      <c r="M17" s="95">
        <f t="shared" si="3"/>
        <v>0.21612944776840182</v>
      </c>
      <c r="N17" s="77">
        <v>228461126</v>
      </c>
      <c r="O17" s="78">
        <v>45633768</v>
      </c>
      <c r="P17" s="78">
        <f t="shared" si="4"/>
        <v>274094894</v>
      </c>
      <c r="Q17" s="95">
        <f t="shared" si="5"/>
        <v>0.24010439923244314</v>
      </c>
      <c r="R17" s="77">
        <v>198105116</v>
      </c>
      <c r="S17" s="78">
        <v>22486870</v>
      </c>
      <c r="T17" s="78">
        <f t="shared" si="6"/>
        <v>220591986</v>
      </c>
      <c r="U17" s="95">
        <f t="shared" si="7"/>
        <v>0.17967382279038324</v>
      </c>
      <c r="V17" s="77">
        <v>252684807</v>
      </c>
      <c r="W17" s="78">
        <v>51257431</v>
      </c>
      <c r="X17" s="78">
        <f t="shared" si="8"/>
        <v>303942238</v>
      </c>
      <c r="Y17" s="95">
        <f t="shared" si="9"/>
        <v>0.24756322656673707</v>
      </c>
      <c r="Z17" s="77">
        <f t="shared" si="10"/>
        <v>882368130</v>
      </c>
      <c r="AA17" s="78">
        <f t="shared" si="11"/>
        <v>162986905</v>
      </c>
      <c r="AB17" s="78">
        <f t="shared" si="12"/>
        <v>1045355035</v>
      </c>
      <c r="AC17" s="95">
        <f t="shared" si="13"/>
        <v>0.85144949604662834</v>
      </c>
      <c r="AD17" s="77">
        <v>155351039</v>
      </c>
      <c r="AE17" s="78">
        <v>51342056</v>
      </c>
      <c r="AF17" s="78">
        <f t="shared" si="14"/>
        <v>206693095</v>
      </c>
      <c r="AG17" s="78">
        <v>1136705958</v>
      </c>
      <c r="AH17" s="78">
        <v>1111366313</v>
      </c>
      <c r="AI17" s="79">
        <v>1019345653</v>
      </c>
      <c r="AJ17" s="114">
        <f t="shared" si="15"/>
        <v>0.91720042354747888</v>
      </c>
      <c r="AK17" s="115">
        <f t="shared" si="16"/>
        <v>0.47050020224429856</v>
      </c>
    </row>
    <row r="18" spans="1:37" ht="13" x14ac:dyDescent="0.3">
      <c r="A18" s="55" t="s">
        <v>101</v>
      </c>
      <c r="B18" s="56" t="s">
        <v>374</v>
      </c>
      <c r="C18" s="57" t="s">
        <v>375</v>
      </c>
      <c r="D18" s="77">
        <v>1362362448</v>
      </c>
      <c r="E18" s="78">
        <v>272154816</v>
      </c>
      <c r="F18" s="79">
        <f t="shared" si="0"/>
        <v>1634517264</v>
      </c>
      <c r="G18" s="77">
        <v>1511785983</v>
      </c>
      <c r="H18" s="78">
        <v>271545461</v>
      </c>
      <c r="I18" s="79">
        <f t="shared" si="1"/>
        <v>1783331444</v>
      </c>
      <c r="J18" s="77">
        <v>313897058</v>
      </c>
      <c r="K18" s="78">
        <v>65866289</v>
      </c>
      <c r="L18" s="78">
        <f t="shared" si="2"/>
        <v>379763347</v>
      </c>
      <c r="M18" s="95">
        <f t="shared" si="3"/>
        <v>0.23233975887819072</v>
      </c>
      <c r="N18" s="77">
        <v>348995136</v>
      </c>
      <c r="O18" s="78">
        <v>57812410</v>
      </c>
      <c r="P18" s="78">
        <f t="shared" si="4"/>
        <v>406807546</v>
      </c>
      <c r="Q18" s="95">
        <f t="shared" si="5"/>
        <v>0.24888543850828362</v>
      </c>
      <c r="R18" s="77">
        <v>395205569</v>
      </c>
      <c r="S18" s="78">
        <v>28979191</v>
      </c>
      <c r="T18" s="78">
        <f t="shared" si="6"/>
        <v>424184760</v>
      </c>
      <c r="U18" s="95">
        <f t="shared" si="7"/>
        <v>0.23786086508324922</v>
      </c>
      <c r="V18" s="77">
        <v>334565768</v>
      </c>
      <c r="W18" s="78">
        <v>36432566</v>
      </c>
      <c r="X18" s="78">
        <f t="shared" si="8"/>
        <v>370998334</v>
      </c>
      <c r="Y18" s="95">
        <f t="shared" si="9"/>
        <v>0.20803666937417609</v>
      </c>
      <c r="Z18" s="77">
        <f t="shared" si="10"/>
        <v>1392663531</v>
      </c>
      <c r="AA18" s="78">
        <f t="shared" si="11"/>
        <v>189090456</v>
      </c>
      <c r="AB18" s="78">
        <f t="shared" si="12"/>
        <v>1581753987</v>
      </c>
      <c r="AC18" s="95">
        <f t="shared" si="13"/>
        <v>0.88696579220974026</v>
      </c>
      <c r="AD18" s="77">
        <v>290118390</v>
      </c>
      <c r="AE18" s="78">
        <v>41343440</v>
      </c>
      <c r="AF18" s="78">
        <f t="shared" si="14"/>
        <v>331461830</v>
      </c>
      <c r="AG18" s="78">
        <v>1508876298</v>
      </c>
      <c r="AH18" s="78">
        <v>1580710191</v>
      </c>
      <c r="AI18" s="79">
        <v>1533573596</v>
      </c>
      <c r="AJ18" s="114">
        <f t="shared" si="15"/>
        <v>0.97018011570471363</v>
      </c>
      <c r="AK18" s="115">
        <f t="shared" si="16"/>
        <v>0.11927920629654398</v>
      </c>
    </row>
    <row r="19" spans="1:37" ht="13" x14ac:dyDescent="0.3">
      <c r="A19" s="55" t="s">
        <v>101</v>
      </c>
      <c r="B19" s="56" t="s">
        <v>376</v>
      </c>
      <c r="C19" s="57" t="s">
        <v>377</v>
      </c>
      <c r="D19" s="77">
        <v>545600467</v>
      </c>
      <c r="E19" s="78">
        <v>223119000</v>
      </c>
      <c r="F19" s="79">
        <f t="shared" si="0"/>
        <v>768719467</v>
      </c>
      <c r="G19" s="77">
        <v>640035407</v>
      </c>
      <c r="H19" s="78">
        <v>235574359</v>
      </c>
      <c r="I19" s="79">
        <f t="shared" si="1"/>
        <v>875609766</v>
      </c>
      <c r="J19" s="77">
        <v>154901424</v>
      </c>
      <c r="K19" s="78">
        <v>66257218</v>
      </c>
      <c r="L19" s="78">
        <f t="shared" si="2"/>
        <v>221158642</v>
      </c>
      <c r="M19" s="95">
        <f t="shared" si="3"/>
        <v>0.28769746506237498</v>
      </c>
      <c r="N19" s="77">
        <v>112155281</v>
      </c>
      <c r="O19" s="78">
        <v>76768149</v>
      </c>
      <c r="P19" s="78">
        <f t="shared" si="4"/>
        <v>188923430</v>
      </c>
      <c r="Q19" s="95">
        <f t="shared" si="5"/>
        <v>0.24576381646388046</v>
      </c>
      <c r="R19" s="77">
        <v>134955690</v>
      </c>
      <c r="S19" s="78">
        <v>36200633</v>
      </c>
      <c r="T19" s="78">
        <f t="shared" si="6"/>
        <v>171156323</v>
      </c>
      <c r="U19" s="95">
        <f t="shared" si="7"/>
        <v>0.19547100734369835</v>
      </c>
      <c r="V19" s="77">
        <v>1050416662</v>
      </c>
      <c r="W19" s="78">
        <v>39321584</v>
      </c>
      <c r="X19" s="78">
        <f t="shared" si="8"/>
        <v>1089738246</v>
      </c>
      <c r="Y19" s="95">
        <f t="shared" si="9"/>
        <v>1.2445478434739157</v>
      </c>
      <c r="Z19" s="77">
        <f t="shared" si="10"/>
        <v>1452429057</v>
      </c>
      <c r="AA19" s="78">
        <f t="shared" si="11"/>
        <v>218547584</v>
      </c>
      <c r="AB19" s="78">
        <f t="shared" si="12"/>
        <v>1670976641</v>
      </c>
      <c r="AC19" s="95">
        <f t="shared" si="13"/>
        <v>1.9083577021227514</v>
      </c>
      <c r="AD19" s="77">
        <v>117174222</v>
      </c>
      <c r="AE19" s="78">
        <v>55607607</v>
      </c>
      <c r="AF19" s="78">
        <f t="shared" si="14"/>
        <v>172781829</v>
      </c>
      <c r="AG19" s="78">
        <v>703971136</v>
      </c>
      <c r="AH19" s="78">
        <v>835688331</v>
      </c>
      <c r="AI19" s="79">
        <v>759578987</v>
      </c>
      <c r="AJ19" s="114">
        <f t="shared" si="15"/>
        <v>0.90892616161227691</v>
      </c>
      <c r="AK19" s="115">
        <f t="shared" si="16"/>
        <v>5.3070188127248032</v>
      </c>
    </row>
    <row r="20" spans="1:37" ht="13" x14ac:dyDescent="0.3">
      <c r="A20" s="55" t="s">
        <v>116</v>
      </c>
      <c r="B20" s="56" t="s">
        <v>378</v>
      </c>
      <c r="C20" s="57" t="s">
        <v>379</v>
      </c>
      <c r="D20" s="77">
        <v>1978299856</v>
      </c>
      <c r="E20" s="78">
        <v>786704023</v>
      </c>
      <c r="F20" s="79">
        <f t="shared" si="0"/>
        <v>2765003879</v>
      </c>
      <c r="G20" s="77">
        <v>2838912439</v>
      </c>
      <c r="H20" s="78">
        <v>826944141</v>
      </c>
      <c r="I20" s="79">
        <f t="shared" si="1"/>
        <v>3665856580</v>
      </c>
      <c r="J20" s="77">
        <v>390758483</v>
      </c>
      <c r="K20" s="78">
        <v>211706969</v>
      </c>
      <c r="L20" s="78">
        <f t="shared" si="2"/>
        <v>602465452</v>
      </c>
      <c r="M20" s="95">
        <f t="shared" si="3"/>
        <v>0.2178895503820738</v>
      </c>
      <c r="N20" s="77">
        <v>407651274</v>
      </c>
      <c r="O20" s="78">
        <v>170420871</v>
      </c>
      <c r="P20" s="78">
        <f t="shared" si="4"/>
        <v>578072145</v>
      </c>
      <c r="Q20" s="95">
        <f t="shared" si="5"/>
        <v>0.20906739024506085</v>
      </c>
      <c r="R20" s="77">
        <v>433284209</v>
      </c>
      <c r="S20" s="78">
        <v>199901688</v>
      </c>
      <c r="T20" s="78">
        <f t="shared" si="6"/>
        <v>633185897</v>
      </c>
      <c r="U20" s="95">
        <f t="shared" si="7"/>
        <v>0.17272522347287247</v>
      </c>
      <c r="V20" s="77">
        <v>513107137</v>
      </c>
      <c r="W20" s="78">
        <v>151547756</v>
      </c>
      <c r="X20" s="78">
        <f t="shared" si="8"/>
        <v>664654893</v>
      </c>
      <c r="Y20" s="95">
        <f t="shared" si="9"/>
        <v>0.18130957349127935</v>
      </c>
      <c r="Z20" s="77">
        <f t="shared" si="10"/>
        <v>1744801103</v>
      </c>
      <c r="AA20" s="78">
        <f t="shared" si="11"/>
        <v>733577284</v>
      </c>
      <c r="AB20" s="78">
        <f t="shared" si="12"/>
        <v>2478378387</v>
      </c>
      <c r="AC20" s="95">
        <f t="shared" si="13"/>
        <v>0.67607074442612269</v>
      </c>
      <c r="AD20" s="77">
        <v>384988300</v>
      </c>
      <c r="AE20" s="78">
        <v>260650927</v>
      </c>
      <c r="AF20" s="78">
        <f t="shared" si="14"/>
        <v>645639227</v>
      </c>
      <c r="AG20" s="78">
        <v>2837124061</v>
      </c>
      <c r="AH20" s="78">
        <v>2752681780</v>
      </c>
      <c r="AI20" s="79">
        <v>2184539851</v>
      </c>
      <c r="AJ20" s="114">
        <f t="shared" si="15"/>
        <v>0.79360421058187114</v>
      </c>
      <c r="AK20" s="115">
        <f t="shared" si="16"/>
        <v>2.9452463860285327E-2</v>
      </c>
    </row>
    <row r="21" spans="1:37" ht="14" x14ac:dyDescent="0.3">
      <c r="A21" s="58" t="s">
        <v>0</v>
      </c>
      <c r="B21" s="59" t="s">
        <v>380</v>
      </c>
      <c r="C21" s="60" t="s">
        <v>0</v>
      </c>
      <c r="D21" s="80">
        <f>SUM(D16:D20)</f>
        <v>5505744372</v>
      </c>
      <c r="E21" s="81">
        <f>SUM(E16:E20)</f>
        <v>1598996467</v>
      </c>
      <c r="F21" s="82">
        <f t="shared" si="0"/>
        <v>7104740839</v>
      </c>
      <c r="G21" s="80">
        <f>SUM(G16:G20)</f>
        <v>6728081460</v>
      </c>
      <c r="H21" s="81">
        <f>SUM(H16:H20)</f>
        <v>1711020184</v>
      </c>
      <c r="I21" s="82">
        <f t="shared" si="1"/>
        <v>8439101644</v>
      </c>
      <c r="J21" s="80">
        <f>SUM(J16:J20)</f>
        <v>1199655717</v>
      </c>
      <c r="K21" s="81">
        <f>SUM(K16:K20)</f>
        <v>406762620</v>
      </c>
      <c r="L21" s="81">
        <f t="shared" si="2"/>
        <v>1606418337</v>
      </c>
      <c r="M21" s="96">
        <f t="shared" si="3"/>
        <v>0.22610512802689439</v>
      </c>
      <c r="N21" s="80">
        <f>SUM(N16:N20)</f>
        <v>1228324187</v>
      </c>
      <c r="O21" s="81">
        <f>SUM(O16:O20)</f>
        <v>363635951</v>
      </c>
      <c r="P21" s="81">
        <f t="shared" si="4"/>
        <v>1591960138</v>
      </c>
      <c r="Q21" s="96">
        <f t="shared" si="5"/>
        <v>0.22407012079332511</v>
      </c>
      <c r="R21" s="80">
        <f>SUM(R16:R20)</f>
        <v>1296972372</v>
      </c>
      <c r="S21" s="81">
        <f>SUM(S16:S20)</f>
        <v>304764982</v>
      </c>
      <c r="T21" s="81">
        <f t="shared" si="6"/>
        <v>1601737354</v>
      </c>
      <c r="U21" s="96">
        <f t="shared" si="7"/>
        <v>0.18979950965975118</v>
      </c>
      <c r="V21" s="80">
        <f>SUM(V16:V20)</f>
        <v>2345934492</v>
      </c>
      <c r="W21" s="81">
        <f>SUM(W16:W20)</f>
        <v>303571349</v>
      </c>
      <c r="X21" s="81">
        <f t="shared" si="8"/>
        <v>2649505841</v>
      </c>
      <c r="Y21" s="96">
        <f t="shared" si="9"/>
        <v>0.31395591056587585</v>
      </c>
      <c r="Z21" s="80">
        <f t="shared" si="10"/>
        <v>6070886768</v>
      </c>
      <c r="AA21" s="81">
        <f t="shared" si="11"/>
        <v>1378734902</v>
      </c>
      <c r="AB21" s="81">
        <f t="shared" si="12"/>
        <v>7449621670</v>
      </c>
      <c r="AC21" s="96">
        <f t="shared" si="13"/>
        <v>0.88275055619178411</v>
      </c>
      <c r="AD21" s="80">
        <f>SUM(AD16:AD20)</f>
        <v>1099674205</v>
      </c>
      <c r="AE21" s="81">
        <f>SUM(AE16:AE20)</f>
        <v>437756191</v>
      </c>
      <c r="AF21" s="81">
        <f t="shared" si="14"/>
        <v>1537430396</v>
      </c>
      <c r="AG21" s="81">
        <f>SUM(AG16:AG20)</f>
        <v>6804045987</v>
      </c>
      <c r="AH21" s="81">
        <f>SUM(AH16:AH20)</f>
        <v>6993167581</v>
      </c>
      <c r="AI21" s="82">
        <f>SUM(AI16:AI20)</f>
        <v>6026058447</v>
      </c>
      <c r="AJ21" s="116">
        <f t="shared" si="15"/>
        <v>0.86170656961981362</v>
      </c>
      <c r="AK21" s="117">
        <f t="shared" si="16"/>
        <v>0.72333384840922577</v>
      </c>
    </row>
    <row r="22" spans="1:37" ht="13" x14ac:dyDescent="0.3">
      <c r="A22" s="55" t="s">
        <v>101</v>
      </c>
      <c r="B22" s="56" t="s">
        <v>381</v>
      </c>
      <c r="C22" s="57" t="s">
        <v>382</v>
      </c>
      <c r="D22" s="77">
        <v>400488234</v>
      </c>
      <c r="E22" s="78">
        <v>86964800</v>
      </c>
      <c r="F22" s="79">
        <f t="shared" si="0"/>
        <v>487453034</v>
      </c>
      <c r="G22" s="77">
        <v>473637309</v>
      </c>
      <c r="H22" s="78">
        <v>98204823</v>
      </c>
      <c r="I22" s="79">
        <f t="shared" si="1"/>
        <v>571842132</v>
      </c>
      <c r="J22" s="77">
        <v>84638602</v>
      </c>
      <c r="K22" s="78">
        <v>20590214</v>
      </c>
      <c r="L22" s="78">
        <f t="shared" si="2"/>
        <v>105228816</v>
      </c>
      <c r="M22" s="95">
        <f t="shared" si="3"/>
        <v>0.21587477902537786</v>
      </c>
      <c r="N22" s="77">
        <v>87270842</v>
      </c>
      <c r="O22" s="78">
        <v>17858877</v>
      </c>
      <c r="P22" s="78">
        <f t="shared" si="4"/>
        <v>105129719</v>
      </c>
      <c r="Q22" s="95">
        <f t="shared" si="5"/>
        <v>0.21567148354235088</v>
      </c>
      <c r="R22" s="77">
        <v>80026189</v>
      </c>
      <c r="S22" s="78">
        <v>13454450</v>
      </c>
      <c r="T22" s="78">
        <f t="shared" si="6"/>
        <v>93480639</v>
      </c>
      <c r="U22" s="95">
        <f t="shared" si="7"/>
        <v>0.16347280791125757</v>
      </c>
      <c r="V22" s="77">
        <v>82639441</v>
      </c>
      <c r="W22" s="78">
        <v>20811641</v>
      </c>
      <c r="X22" s="78">
        <f t="shared" si="8"/>
        <v>103451082</v>
      </c>
      <c r="Y22" s="95">
        <f t="shared" si="9"/>
        <v>0.18090846443612518</v>
      </c>
      <c r="Z22" s="77">
        <f t="shared" si="10"/>
        <v>334575074</v>
      </c>
      <c r="AA22" s="78">
        <f t="shared" si="11"/>
        <v>72715182</v>
      </c>
      <c r="AB22" s="78">
        <f t="shared" si="12"/>
        <v>407290256</v>
      </c>
      <c r="AC22" s="95">
        <f t="shared" si="13"/>
        <v>0.71224247604057267</v>
      </c>
      <c r="AD22" s="77">
        <v>82032750</v>
      </c>
      <c r="AE22" s="78">
        <v>45975894</v>
      </c>
      <c r="AF22" s="78">
        <f t="shared" si="14"/>
        <v>128008644</v>
      </c>
      <c r="AG22" s="78">
        <v>507811096</v>
      </c>
      <c r="AH22" s="78">
        <v>572392053</v>
      </c>
      <c r="AI22" s="79">
        <v>406256182</v>
      </c>
      <c r="AJ22" s="114">
        <f t="shared" si="15"/>
        <v>0.7097516114536272</v>
      </c>
      <c r="AK22" s="115">
        <f t="shared" si="16"/>
        <v>-0.19184299772755975</v>
      </c>
    </row>
    <row r="23" spans="1:37" ht="13" x14ac:dyDescent="0.3">
      <c r="A23" s="55" t="s">
        <v>101</v>
      </c>
      <c r="B23" s="56" t="s">
        <v>383</v>
      </c>
      <c r="C23" s="57" t="s">
        <v>384</v>
      </c>
      <c r="D23" s="77">
        <v>285311044</v>
      </c>
      <c r="E23" s="78">
        <v>64396800</v>
      </c>
      <c r="F23" s="79">
        <f t="shared" si="0"/>
        <v>349707844</v>
      </c>
      <c r="G23" s="77">
        <v>293502989</v>
      </c>
      <c r="H23" s="78">
        <v>58277000</v>
      </c>
      <c r="I23" s="79">
        <f t="shared" si="1"/>
        <v>351779989</v>
      </c>
      <c r="J23" s="77">
        <v>53609373</v>
      </c>
      <c r="K23" s="78">
        <v>6734191</v>
      </c>
      <c r="L23" s="78">
        <f t="shared" si="2"/>
        <v>60343564</v>
      </c>
      <c r="M23" s="95">
        <f t="shared" si="3"/>
        <v>0.17255421928711442</v>
      </c>
      <c r="N23" s="77">
        <v>96833374</v>
      </c>
      <c r="O23" s="78">
        <v>11868744</v>
      </c>
      <c r="P23" s="78">
        <f t="shared" si="4"/>
        <v>108702118</v>
      </c>
      <c r="Q23" s="95">
        <f t="shared" si="5"/>
        <v>0.31083694536745937</v>
      </c>
      <c r="R23" s="77">
        <v>54374447</v>
      </c>
      <c r="S23" s="78">
        <v>12408326</v>
      </c>
      <c r="T23" s="78">
        <f t="shared" si="6"/>
        <v>66782773</v>
      </c>
      <c r="U23" s="95">
        <f t="shared" si="7"/>
        <v>0.18984244439213965</v>
      </c>
      <c r="V23" s="77">
        <v>61027522</v>
      </c>
      <c r="W23" s="78">
        <v>20213853</v>
      </c>
      <c r="X23" s="78">
        <f t="shared" si="8"/>
        <v>81241375</v>
      </c>
      <c r="Y23" s="95">
        <f t="shared" si="9"/>
        <v>0.23094370782983906</v>
      </c>
      <c r="Z23" s="77">
        <f t="shared" si="10"/>
        <v>265844716</v>
      </c>
      <c r="AA23" s="78">
        <f t="shared" si="11"/>
        <v>51225114</v>
      </c>
      <c r="AB23" s="78">
        <f t="shared" si="12"/>
        <v>317069830</v>
      </c>
      <c r="AC23" s="95">
        <f t="shared" si="13"/>
        <v>0.90132992186772742</v>
      </c>
      <c r="AD23" s="77">
        <v>64714431</v>
      </c>
      <c r="AE23" s="78">
        <v>14188267</v>
      </c>
      <c r="AF23" s="78">
        <f t="shared" si="14"/>
        <v>78902698</v>
      </c>
      <c r="AG23" s="78">
        <v>356572062</v>
      </c>
      <c r="AH23" s="78">
        <v>356572062</v>
      </c>
      <c r="AI23" s="79">
        <v>312385569</v>
      </c>
      <c r="AJ23" s="114">
        <f t="shared" si="15"/>
        <v>0.87607976701214463</v>
      </c>
      <c r="AK23" s="115">
        <f t="shared" si="16"/>
        <v>2.9640013070275417E-2</v>
      </c>
    </row>
    <row r="24" spans="1:37" ht="13" x14ac:dyDescent="0.3">
      <c r="A24" s="55" t="s">
        <v>101</v>
      </c>
      <c r="B24" s="56" t="s">
        <v>73</v>
      </c>
      <c r="C24" s="57" t="s">
        <v>74</v>
      </c>
      <c r="D24" s="77">
        <v>5724363741</v>
      </c>
      <c r="E24" s="78">
        <v>716060669</v>
      </c>
      <c r="F24" s="79">
        <f t="shared" si="0"/>
        <v>6440424410</v>
      </c>
      <c r="G24" s="77">
        <v>5728193851</v>
      </c>
      <c r="H24" s="78">
        <v>955210349</v>
      </c>
      <c r="I24" s="79">
        <f t="shared" si="1"/>
        <v>6683404200</v>
      </c>
      <c r="J24" s="77">
        <v>1180139352</v>
      </c>
      <c r="K24" s="78">
        <v>99403706</v>
      </c>
      <c r="L24" s="78">
        <f t="shared" si="2"/>
        <v>1279543058</v>
      </c>
      <c r="M24" s="95">
        <f t="shared" si="3"/>
        <v>0.19867371721858312</v>
      </c>
      <c r="N24" s="77">
        <v>1489241881</v>
      </c>
      <c r="O24" s="78">
        <v>245584294</v>
      </c>
      <c r="P24" s="78">
        <f t="shared" si="4"/>
        <v>1734826175</v>
      </c>
      <c r="Q24" s="95">
        <f t="shared" si="5"/>
        <v>0.26936519467666575</v>
      </c>
      <c r="R24" s="77">
        <v>1210108749</v>
      </c>
      <c r="S24" s="78">
        <v>172797365</v>
      </c>
      <c r="T24" s="78">
        <f t="shared" si="6"/>
        <v>1382906114</v>
      </c>
      <c r="U24" s="95">
        <f t="shared" si="7"/>
        <v>0.2069164265121059</v>
      </c>
      <c r="V24" s="77">
        <v>1453226307</v>
      </c>
      <c r="W24" s="78">
        <v>257476226</v>
      </c>
      <c r="X24" s="78">
        <f t="shared" si="8"/>
        <v>1710702533</v>
      </c>
      <c r="Y24" s="95">
        <f t="shared" si="9"/>
        <v>0.25596275218548059</v>
      </c>
      <c r="Z24" s="77">
        <f t="shared" si="10"/>
        <v>5332716289</v>
      </c>
      <c r="AA24" s="78">
        <f t="shared" si="11"/>
        <v>775261591</v>
      </c>
      <c r="AB24" s="78">
        <f t="shared" si="12"/>
        <v>6107977880</v>
      </c>
      <c r="AC24" s="95">
        <f t="shared" si="13"/>
        <v>0.91390221169026409</v>
      </c>
      <c r="AD24" s="77">
        <v>1342824652</v>
      </c>
      <c r="AE24" s="78">
        <v>264593455</v>
      </c>
      <c r="AF24" s="78">
        <f t="shared" si="14"/>
        <v>1607418107</v>
      </c>
      <c r="AG24" s="78">
        <v>5960354691</v>
      </c>
      <c r="AH24" s="78">
        <v>6080042837</v>
      </c>
      <c r="AI24" s="79">
        <v>5835835604</v>
      </c>
      <c r="AJ24" s="114">
        <f t="shared" si="15"/>
        <v>0.9598346196651969</v>
      </c>
      <c r="AK24" s="115">
        <f t="shared" si="16"/>
        <v>6.4254860356627752E-2</v>
      </c>
    </row>
    <row r="25" spans="1:37" ht="13" x14ac:dyDescent="0.3">
      <c r="A25" s="55" t="s">
        <v>101</v>
      </c>
      <c r="B25" s="56" t="s">
        <v>385</v>
      </c>
      <c r="C25" s="57" t="s">
        <v>386</v>
      </c>
      <c r="D25" s="77">
        <v>638714932</v>
      </c>
      <c r="E25" s="78">
        <v>246865699</v>
      </c>
      <c r="F25" s="79">
        <f t="shared" si="0"/>
        <v>885580631</v>
      </c>
      <c r="G25" s="77">
        <v>616819870</v>
      </c>
      <c r="H25" s="78">
        <v>292608160</v>
      </c>
      <c r="I25" s="79">
        <f t="shared" si="1"/>
        <v>909428030</v>
      </c>
      <c r="J25" s="77">
        <v>71356248</v>
      </c>
      <c r="K25" s="78">
        <v>49793894</v>
      </c>
      <c r="L25" s="78">
        <f t="shared" si="2"/>
        <v>121150142</v>
      </c>
      <c r="M25" s="95">
        <f t="shared" si="3"/>
        <v>0.13680306203535295</v>
      </c>
      <c r="N25" s="77">
        <v>73868845</v>
      </c>
      <c r="O25" s="78">
        <v>50002419</v>
      </c>
      <c r="P25" s="78">
        <f t="shared" si="4"/>
        <v>123871264</v>
      </c>
      <c r="Q25" s="95">
        <f t="shared" si="5"/>
        <v>0.13987576022312528</v>
      </c>
      <c r="R25" s="77">
        <v>87007056</v>
      </c>
      <c r="S25" s="78">
        <v>36376285</v>
      </c>
      <c r="T25" s="78">
        <f t="shared" si="6"/>
        <v>123383341</v>
      </c>
      <c r="U25" s="95">
        <f t="shared" si="7"/>
        <v>0.13567136368119201</v>
      </c>
      <c r="V25" s="77">
        <v>173682407</v>
      </c>
      <c r="W25" s="78">
        <v>72619356</v>
      </c>
      <c r="X25" s="78">
        <f t="shared" si="8"/>
        <v>246301763</v>
      </c>
      <c r="Y25" s="95">
        <f t="shared" si="9"/>
        <v>0.27083150604012063</v>
      </c>
      <c r="Z25" s="77">
        <f t="shared" si="10"/>
        <v>405914556</v>
      </c>
      <c r="AA25" s="78">
        <f t="shared" si="11"/>
        <v>208791954</v>
      </c>
      <c r="AB25" s="78">
        <f t="shared" si="12"/>
        <v>614706510</v>
      </c>
      <c r="AC25" s="95">
        <f t="shared" si="13"/>
        <v>0.67592650514631702</v>
      </c>
      <c r="AD25" s="77">
        <v>80912931</v>
      </c>
      <c r="AE25" s="78">
        <v>76418776</v>
      </c>
      <c r="AF25" s="78">
        <f t="shared" si="14"/>
        <v>157331707</v>
      </c>
      <c r="AG25" s="78">
        <v>829273694</v>
      </c>
      <c r="AH25" s="78">
        <v>870835825</v>
      </c>
      <c r="AI25" s="79">
        <v>466412456</v>
      </c>
      <c r="AJ25" s="114">
        <f t="shared" si="15"/>
        <v>0.53559171845048981</v>
      </c>
      <c r="AK25" s="115">
        <f t="shared" si="16"/>
        <v>0.56549348949732048</v>
      </c>
    </row>
    <row r="26" spans="1:37" ht="13" x14ac:dyDescent="0.3">
      <c r="A26" s="55" t="s">
        <v>116</v>
      </c>
      <c r="B26" s="56" t="s">
        <v>387</v>
      </c>
      <c r="C26" s="57" t="s">
        <v>388</v>
      </c>
      <c r="D26" s="77">
        <v>1208191000</v>
      </c>
      <c r="E26" s="78">
        <v>393366000</v>
      </c>
      <c r="F26" s="79">
        <f t="shared" si="0"/>
        <v>1601557000</v>
      </c>
      <c r="G26" s="77">
        <v>1263023000</v>
      </c>
      <c r="H26" s="78">
        <v>465673000</v>
      </c>
      <c r="I26" s="79">
        <f t="shared" si="1"/>
        <v>1728696000</v>
      </c>
      <c r="J26" s="77">
        <v>209069556</v>
      </c>
      <c r="K26" s="78">
        <v>117403078</v>
      </c>
      <c r="L26" s="78">
        <f t="shared" si="2"/>
        <v>326472634</v>
      </c>
      <c r="M26" s="95">
        <f t="shared" si="3"/>
        <v>0.20384702761125581</v>
      </c>
      <c r="N26" s="77">
        <v>197313822</v>
      </c>
      <c r="O26" s="78">
        <v>209847806</v>
      </c>
      <c r="P26" s="78">
        <f t="shared" si="4"/>
        <v>407161628</v>
      </c>
      <c r="Q26" s="95">
        <f t="shared" si="5"/>
        <v>0.25422862127292378</v>
      </c>
      <c r="R26" s="77">
        <v>205140512</v>
      </c>
      <c r="S26" s="78">
        <v>99242355</v>
      </c>
      <c r="T26" s="78">
        <f t="shared" si="6"/>
        <v>304382867</v>
      </c>
      <c r="U26" s="95">
        <f t="shared" si="7"/>
        <v>0.17607657274616242</v>
      </c>
      <c r="V26" s="77">
        <v>257421577</v>
      </c>
      <c r="W26" s="78">
        <v>50302998</v>
      </c>
      <c r="X26" s="78">
        <f t="shared" si="8"/>
        <v>307724575</v>
      </c>
      <c r="Y26" s="95">
        <f t="shared" si="9"/>
        <v>0.17800965294071369</v>
      </c>
      <c r="Z26" s="77">
        <f t="shared" si="10"/>
        <v>868945467</v>
      </c>
      <c r="AA26" s="78">
        <f t="shared" si="11"/>
        <v>476796237</v>
      </c>
      <c r="AB26" s="78">
        <f t="shared" si="12"/>
        <v>1345741704</v>
      </c>
      <c r="AC26" s="95">
        <f t="shared" si="13"/>
        <v>0.77847215704785577</v>
      </c>
      <c r="AD26" s="77">
        <v>207031587</v>
      </c>
      <c r="AE26" s="78">
        <v>115860037</v>
      </c>
      <c r="AF26" s="78">
        <f t="shared" si="14"/>
        <v>322891624</v>
      </c>
      <c r="AG26" s="78">
        <v>1541915000</v>
      </c>
      <c r="AH26" s="78">
        <v>1694872000</v>
      </c>
      <c r="AI26" s="79">
        <v>1282690044</v>
      </c>
      <c r="AJ26" s="114">
        <f t="shared" si="15"/>
        <v>0.75680643966034011</v>
      </c>
      <c r="AK26" s="115">
        <f t="shared" si="16"/>
        <v>-4.6972568727889907E-2</v>
      </c>
    </row>
    <row r="27" spans="1:37" ht="14" x14ac:dyDescent="0.3">
      <c r="A27" s="58" t="s">
        <v>0</v>
      </c>
      <c r="B27" s="59" t="s">
        <v>389</v>
      </c>
      <c r="C27" s="60" t="s">
        <v>0</v>
      </c>
      <c r="D27" s="80">
        <f>SUM(D22:D26)</f>
        <v>8257068951</v>
      </c>
      <c r="E27" s="81">
        <f>SUM(E22:E26)</f>
        <v>1507653968</v>
      </c>
      <c r="F27" s="82">
        <f t="shared" si="0"/>
        <v>9764722919</v>
      </c>
      <c r="G27" s="80">
        <f>SUM(G22:G26)</f>
        <v>8375177019</v>
      </c>
      <c r="H27" s="81">
        <f>SUM(H22:H26)</f>
        <v>1869973332</v>
      </c>
      <c r="I27" s="82">
        <f t="shared" si="1"/>
        <v>10245150351</v>
      </c>
      <c r="J27" s="80">
        <f>SUM(J22:J26)</f>
        <v>1598813131</v>
      </c>
      <c r="K27" s="81">
        <f>SUM(K22:K26)</f>
        <v>293925083</v>
      </c>
      <c r="L27" s="81">
        <f t="shared" si="2"/>
        <v>1892738214</v>
      </c>
      <c r="M27" s="96">
        <f t="shared" si="3"/>
        <v>0.19383429818752443</v>
      </c>
      <c r="N27" s="80">
        <f>SUM(N22:N26)</f>
        <v>1944528764</v>
      </c>
      <c r="O27" s="81">
        <f>SUM(O22:O26)</f>
        <v>535162140</v>
      </c>
      <c r="P27" s="81">
        <f t="shared" si="4"/>
        <v>2479690904</v>
      </c>
      <c r="Q27" s="96">
        <f t="shared" si="5"/>
        <v>0.2539438061447773</v>
      </c>
      <c r="R27" s="80">
        <f>SUM(R22:R26)</f>
        <v>1636656953</v>
      </c>
      <c r="S27" s="81">
        <f>SUM(S22:S26)</f>
        <v>334278781</v>
      </c>
      <c r="T27" s="81">
        <f t="shared" si="6"/>
        <v>1970935734</v>
      </c>
      <c r="U27" s="96">
        <f t="shared" si="7"/>
        <v>0.19237743385655853</v>
      </c>
      <c r="V27" s="80">
        <f>SUM(V22:V26)</f>
        <v>2027997254</v>
      </c>
      <c r="W27" s="81">
        <f>SUM(W22:W26)</f>
        <v>421424074</v>
      </c>
      <c r="X27" s="81">
        <f t="shared" si="8"/>
        <v>2449421328</v>
      </c>
      <c r="Y27" s="96">
        <f t="shared" si="9"/>
        <v>0.23908105240846161</v>
      </c>
      <c r="Z27" s="80">
        <f t="shared" si="10"/>
        <v>7207996102</v>
      </c>
      <c r="AA27" s="81">
        <f t="shared" si="11"/>
        <v>1584790078</v>
      </c>
      <c r="AB27" s="81">
        <f t="shared" si="12"/>
        <v>8792786180</v>
      </c>
      <c r="AC27" s="96">
        <f t="shared" si="13"/>
        <v>0.85823886216972511</v>
      </c>
      <c r="AD27" s="80">
        <f>SUM(AD22:AD26)</f>
        <v>1777516351</v>
      </c>
      <c r="AE27" s="81">
        <f>SUM(AE22:AE26)</f>
        <v>517036429</v>
      </c>
      <c r="AF27" s="81">
        <f t="shared" si="14"/>
        <v>2294552780</v>
      </c>
      <c r="AG27" s="81">
        <f>SUM(AG22:AG26)</f>
        <v>9195926543</v>
      </c>
      <c r="AH27" s="81">
        <f>SUM(AH22:AH26)</f>
        <v>9574714777</v>
      </c>
      <c r="AI27" s="82">
        <f>SUM(AI22:AI26)</f>
        <v>8303579855</v>
      </c>
      <c r="AJ27" s="116">
        <f t="shared" si="15"/>
        <v>0.86724043988720478</v>
      </c>
      <c r="AK27" s="117">
        <f t="shared" si="16"/>
        <v>6.7494001162178519E-2</v>
      </c>
    </row>
    <row r="28" spans="1:37" ht="13" x14ac:dyDescent="0.3">
      <c r="A28" s="55" t="s">
        <v>101</v>
      </c>
      <c r="B28" s="56" t="s">
        <v>390</v>
      </c>
      <c r="C28" s="57" t="s">
        <v>391</v>
      </c>
      <c r="D28" s="77">
        <v>601404839</v>
      </c>
      <c r="E28" s="78">
        <v>109479950</v>
      </c>
      <c r="F28" s="79">
        <f t="shared" si="0"/>
        <v>710884789</v>
      </c>
      <c r="G28" s="77">
        <v>690962749</v>
      </c>
      <c r="H28" s="78">
        <v>127715950</v>
      </c>
      <c r="I28" s="79">
        <f t="shared" si="1"/>
        <v>818678699</v>
      </c>
      <c r="J28" s="77">
        <v>108593344</v>
      </c>
      <c r="K28" s="78">
        <v>16634767</v>
      </c>
      <c r="L28" s="78">
        <f t="shared" si="2"/>
        <v>125228111</v>
      </c>
      <c r="M28" s="95">
        <f t="shared" si="3"/>
        <v>0.17615809613278982</v>
      </c>
      <c r="N28" s="77">
        <v>125693089</v>
      </c>
      <c r="O28" s="78">
        <v>14254991</v>
      </c>
      <c r="P28" s="78">
        <f t="shared" si="4"/>
        <v>139948080</v>
      </c>
      <c r="Q28" s="95">
        <f t="shared" si="5"/>
        <v>0.19686464271779489</v>
      </c>
      <c r="R28" s="77">
        <v>128690528</v>
      </c>
      <c r="S28" s="78">
        <v>5612825</v>
      </c>
      <c r="T28" s="78">
        <f t="shared" si="6"/>
        <v>134303353</v>
      </c>
      <c r="U28" s="95">
        <f t="shared" si="7"/>
        <v>0.16404891584946441</v>
      </c>
      <c r="V28" s="77">
        <v>142971300</v>
      </c>
      <c r="W28" s="78">
        <v>32952546</v>
      </c>
      <c r="X28" s="78">
        <f t="shared" si="8"/>
        <v>175923846</v>
      </c>
      <c r="Y28" s="95">
        <f t="shared" si="9"/>
        <v>0.21488753306381067</v>
      </c>
      <c r="Z28" s="77">
        <f t="shared" si="10"/>
        <v>505948261</v>
      </c>
      <c r="AA28" s="78">
        <f t="shared" si="11"/>
        <v>69455129</v>
      </c>
      <c r="AB28" s="78">
        <f t="shared" si="12"/>
        <v>575403390</v>
      </c>
      <c r="AC28" s="95">
        <f t="shared" si="13"/>
        <v>0.70284397371379514</v>
      </c>
      <c r="AD28" s="77">
        <v>129492215</v>
      </c>
      <c r="AE28" s="78">
        <v>4322528</v>
      </c>
      <c r="AF28" s="78">
        <f t="shared" si="14"/>
        <v>133814743</v>
      </c>
      <c r="AG28" s="78">
        <v>653866542</v>
      </c>
      <c r="AH28" s="78">
        <v>651709624</v>
      </c>
      <c r="AI28" s="79">
        <v>467446766</v>
      </c>
      <c r="AJ28" s="114">
        <f t="shared" si="15"/>
        <v>0.71726233399922912</v>
      </c>
      <c r="AK28" s="115">
        <f t="shared" si="16"/>
        <v>0.31468208999960501</v>
      </c>
    </row>
    <row r="29" spans="1:37" ht="13" x14ac:dyDescent="0.3">
      <c r="A29" s="55" t="s">
        <v>101</v>
      </c>
      <c r="B29" s="56" t="s">
        <v>392</v>
      </c>
      <c r="C29" s="57" t="s">
        <v>393</v>
      </c>
      <c r="D29" s="77">
        <v>901405109</v>
      </c>
      <c r="E29" s="78">
        <v>157914047</v>
      </c>
      <c r="F29" s="79">
        <f t="shared" si="0"/>
        <v>1059319156</v>
      </c>
      <c r="G29" s="77">
        <v>886131809</v>
      </c>
      <c r="H29" s="78">
        <v>220667206</v>
      </c>
      <c r="I29" s="79">
        <f t="shared" si="1"/>
        <v>1106799015</v>
      </c>
      <c r="J29" s="77">
        <v>195292516</v>
      </c>
      <c r="K29" s="78">
        <v>38430289</v>
      </c>
      <c r="L29" s="78">
        <f t="shared" si="2"/>
        <v>233722805</v>
      </c>
      <c r="M29" s="95">
        <f t="shared" si="3"/>
        <v>0.22063492732684992</v>
      </c>
      <c r="N29" s="77">
        <v>248273877</v>
      </c>
      <c r="O29" s="78">
        <v>49156915</v>
      </c>
      <c r="P29" s="78">
        <f t="shared" si="4"/>
        <v>297430792</v>
      </c>
      <c r="Q29" s="95">
        <f t="shared" si="5"/>
        <v>0.28077543044071979</v>
      </c>
      <c r="R29" s="77">
        <v>177392441</v>
      </c>
      <c r="S29" s="78">
        <v>40250342</v>
      </c>
      <c r="T29" s="78">
        <f t="shared" si="6"/>
        <v>217642783</v>
      </c>
      <c r="U29" s="95">
        <f t="shared" si="7"/>
        <v>0.19664164861946504</v>
      </c>
      <c r="V29" s="77">
        <v>180444461</v>
      </c>
      <c r="W29" s="78">
        <v>70225836</v>
      </c>
      <c r="X29" s="78">
        <f t="shared" si="8"/>
        <v>250670297</v>
      </c>
      <c r="Y29" s="95">
        <f t="shared" si="9"/>
        <v>0.22648221908654301</v>
      </c>
      <c r="Z29" s="77">
        <f t="shared" si="10"/>
        <v>801403295</v>
      </c>
      <c r="AA29" s="78">
        <f t="shared" si="11"/>
        <v>198063382</v>
      </c>
      <c r="AB29" s="78">
        <f t="shared" si="12"/>
        <v>999466677</v>
      </c>
      <c r="AC29" s="95">
        <f t="shared" si="13"/>
        <v>0.90302454506611574</v>
      </c>
      <c r="AD29" s="77">
        <v>189965729</v>
      </c>
      <c r="AE29" s="78">
        <v>49101129</v>
      </c>
      <c r="AF29" s="78">
        <f t="shared" si="14"/>
        <v>239066858</v>
      </c>
      <c r="AG29" s="78">
        <v>1059728966</v>
      </c>
      <c r="AH29" s="78">
        <v>1097708359</v>
      </c>
      <c r="AI29" s="79">
        <v>936099653</v>
      </c>
      <c r="AJ29" s="114">
        <f t="shared" si="15"/>
        <v>0.85277628190130239</v>
      </c>
      <c r="AK29" s="115">
        <f t="shared" si="16"/>
        <v>4.8536376380535318E-2</v>
      </c>
    </row>
    <row r="30" spans="1:37" ht="13" x14ac:dyDescent="0.3">
      <c r="A30" s="55" t="s">
        <v>101</v>
      </c>
      <c r="B30" s="56" t="s">
        <v>394</v>
      </c>
      <c r="C30" s="57" t="s">
        <v>395</v>
      </c>
      <c r="D30" s="77">
        <v>627799036</v>
      </c>
      <c r="E30" s="78">
        <v>152010992</v>
      </c>
      <c r="F30" s="79">
        <f t="shared" si="0"/>
        <v>779810028</v>
      </c>
      <c r="G30" s="77">
        <v>699679419</v>
      </c>
      <c r="H30" s="78">
        <v>170951079</v>
      </c>
      <c r="I30" s="79">
        <f t="shared" si="1"/>
        <v>870630498</v>
      </c>
      <c r="J30" s="77">
        <v>128746727</v>
      </c>
      <c r="K30" s="78">
        <v>49629218</v>
      </c>
      <c r="L30" s="78">
        <f t="shared" si="2"/>
        <v>178375945</v>
      </c>
      <c r="M30" s="95">
        <f t="shared" si="3"/>
        <v>0.22874282016799097</v>
      </c>
      <c r="N30" s="77">
        <v>156266480</v>
      </c>
      <c r="O30" s="78">
        <v>37609310</v>
      </c>
      <c r="P30" s="78">
        <f t="shared" si="4"/>
        <v>193875790</v>
      </c>
      <c r="Q30" s="95">
        <f t="shared" si="5"/>
        <v>0.24861925730454956</v>
      </c>
      <c r="R30" s="77">
        <v>135010772</v>
      </c>
      <c r="S30" s="78">
        <v>19763443</v>
      </c>
      <c r="T30" s="78">
        <f t="shared" si="6"/>
        <v>154774215</v>
      </c>
      <c r="U30" s="95">
        <f t="shared" si="7"/>
        <v>0.17777256293633767</v>
      </c>
      <c r="V30" s="77">
        <v>133920231</v>
      </c>
      <c r="W30" s="78">
        <v>34506104</v>
      </c>
      <c r="X30" s="78">
        <f t="shared" si="8"/>
        <v>168426335</v>
      </c>
      <c r="Y30" s="95">
        <f t="shared" si="9"/>
        <v>0.19345329090458763</v>
      </c>
      <c r="Z30" s="77">
        <f t="shared" si="10"/>
        <v>553944210</v>
      </c>
      <c r="AA30" s="78">
        <f t="shared" si="11"/>
        <v>141508075</v>
      </c>
      <c r="AB30" s="78">
        <f t="shared" si="12"/>
        <v>695452285</v>
      </c>
      <c r="AC30" s="95">
        <f t="shared" si="13"/>
        <v>0.79879155002906865</v>
      </c>
      <c r="AD30" s="77">
        <v>92573419</v>
      </c>
      <c r="AE30" s="78">
        <v>72813983</v>
      </c>
      <c r="AF30" s="78">
        <f t="shared" si="14"/>
        <v>165387402</v>
      </c>
      <c r="AG30" s="78">
        <v>668740223</v>
      </c>
      <c r="AH30" s="78">
        <v>732406204</v>
      </c>
      <c r="AI30" s="79">
        <v>611703617</v>
      </c>
      <c r="AJ30" s="114">
        <f t="shared" si="15"/>
        <v>0.83519720840595169</v>
      </c>
      <c r="AK30" s="115">
        <f t="shared" si="16"/>
        <v>1.8374634121164801E-2</v>
      </c>
    </row>
    <row r="31" spans="1:37" ht="13" x14ac:dyDescent="0.3">
      <c r="A31" s="55" t="s">
        <v>101</v>
      </c>
      <c r="B31" s="56" t="s">
        <v>396</v>
      </c>
      <c r="C31" s="57" t="s">
        <v>397</v>
      </c>
      <c r="D31" s="77">
        <v>1634880982</v>
      </c>
      <c r="E31" s="78">
        <v>440755800</v>
      </c>
      <c r="F31" s="79">
        <f t="shared" si="0"/>
        <v>2075636782</v>
      </c>
      <c r="G31" s="77">
        <v>1681934293</v>
      </c>
      <c r="H31" s="78">
        <v>463332771</v>
      </c>
      <c r="I31" s="79">
        <f t="shared" si="1"/>
        <v>2145267064</v>
      </c>
      <c r="J31" s="77">
        <v>409645192</v>
      </c>
      <c r="K31" s="78">
        <v>128826567</v>
      </c>
      <c r="L31" s="78">
        <f t="shared" si="2"/>
        <v>538471759</v>
      </c>
      <c r="M31" s="95">
        <f t="shared" si="3"/>
        <v>0.25942484912083236</v>
      </c>
      <c r="N31" s="77">
        <v>402033649</v>
      </c>
      <c r="O31" s="78">
        <v>104173468</v>
      </c>
      <c r="P31" s="78">
        <f t="shared" si="4"/>
        <v>506207117</v>
      </c>
      <c r="Q31" s="95">
        <f t="shared" si="5"/>
        <v>0.24388039438780768</v>
      </c>
      <c r="R31" s="77">
        <v>295595233</v>
      </c>
      <c r="S31" s="78">
        <v>58457156</v>
      </c>
      <c r="T31" s="78">
        <f t="shared" si="6"/>
        <v>354052389</v>
      </c>
      <c r="U31" s="95">
        <f t="shared" si="7"/>
        <v>0.16503884059071164</v>
      </c>
      <c r="V31" s="77">
        <v>465233675</v>
      </c>
      <c r="W31" s="78">
        <v>106485460</v>
      </c>
      <c r="X31" s="78">
        <f t="shared" si="8"/>
        <v>571719135</v>
      </c>
      <c r="Y31" s="95">
        <f t="shared" si="9"/>
        <v>0.26650254627691428</v>
      </c>
      <c r="Z31" s="77">
        <f t="shared" si="10"/>
        <v>1572507749</v>
      </c>
      <c r="AA31" s="78">
        <f t="shared" si="11"/>
        <v>397942651</v>
      </c>
      <c r="AB31" s="78">
        <f t="shared" si="12"/>
        <v>1970450400</v>
      </c>
      <c r="AC31" s="95">
        <f t="shared" si="13"/>
        <v>0.91851053561879514</v>
      </c>
      <c r="AD31" s="77">
        <v>335652551</v>
      </c>
      <c r="AE31" s="78">
        <v>69275082</v>
      </c>
      <c r="AF31" s="78">
        <f t="shared" si="14"/>
        <v>404927633</v>
      </c>
      <c r="AG31" s="78">
        <v>1871564297</v>
      </c>
      <c r="AH31" s="78">
        <v>1975391149</v>
      </c>
      <c r="AI31" s="79">
        <v>1758736623</v>
      </c>
      <c r="AJ31" s="114">
        <f t="shared" si="15"/>
        <v>0.89032322732149694</v>
      </c>
      <c r="AK31" s="115">
        <f t="shared" si="16"/>
        <v>0.41190446985375284</v>
      </c>
    </row>
    <row r="32" spans="1:37" ht="13" x14ac:dyDescent="0.3">
      <c r="A32" s="55" t="s">
        <v>101</v>
      </c>
      <c r="B32" s="56" t="s">
        <v>398</v>
      </c>
      <c r="C32" s="57" t="s">
        <v>399</v>
      </c>
      <c r="D32" s="77">
        <v>979048560</v>
      </c>
      <c r="E32" s="78">
        <v>202997292</v>
      </c>
      <c r="F32" s="79">
        <f t="shared" si="0"/>
        <v>1182045852</v>
      </c>
      <c r="G32" s="77">
        <v>966493649</v>
      </c>
      <c r="H32" s="78">
        <v>264614502</v>
      </c>
      <c r="I32" s="79">
        <f t="shared" si="1"/>
        <v>1231108151</v>
      </c>
      <c r="J32" s="77">
        <v>321871515</v>
      </c>
      <c r="K32" s="78">
        <v>19408888</v>
      </c>
      <c r="L32" s="78">
        <f t="shared" si="2"/>
        <v>341280403</v>
      </c>
      <c r="M32" s="95">
        <f t="shared" si="3"/>
        <v>0.28872010541939619</v>
      </c>
      <c r="N32" s="77">
        <v>265489333</v>
      </c>
      <c r="O32" s="78">
        <v>29250686</v>
      </c>
      <c r="P32" s="78">
        <f t="shared" si="4"/>
        <v>294740019</v>
      </c>
      <c r="Q32" s="95">
        <f t="shared" si="5"/>
        <v>0.24934736541844402</v>
      </c>
      <c r="R32" s="77">
        <v>201412172</v>
      </c>
      <c r="S32" s="78">
        <v>17748010</v>
      </c>
      <c r="T32" s="78">
        <f t="shared" si="6"/>
        <v>219160182</v>
      </c>
      <c r="U32" s="95">
        <f t="shared" si="7"/>
        <v>0.17801862640742114</v>
      </c>
      <c r="V32" s="77">
        <v>325883569</v>
      </c>
      <c r="W32" s="78">
        <v>39942598</v>
      </c>
      <c r="X32" s="78">
        <f t="shared" si="8"/>
        <v>365826167</v>
      </c>
      <c r="Y32" s="95">
        <f t="shared" si="9"/>
        <v>0.29715193316106964</v>
      </c>
      <c r="Z32" s="77">
        <f t="shared" si="10"/>
        <v>1114656589</v>
      </c>
      <c r="AA32" s="78">
        <f t="shared" si="11"/>
        <v>106350182</v>
      </c>
      <c r="AB32" s="78">
        <f t="shared" si="12"/>
        <v>1221006771</v>
      </c>
      <c r="AC32" s="95">
        <f t="shared" si="13"/>
        <v>0.99179488821368389</v>
      </c>
      <c r="AD32" s="77">
        <v>250768876</v>
      </c>
      <c r="AE32" s="78">
        <v>37065022</v>
      </c>
      <c r="AF32" s="78">
        <f t="shared" si="14"/>
        <v>287833898</v>
      </c>
      <c r="AG32" s="78">
        <v>1112615418</v>
      </c>
      <c r="AH32" s="78">
        <v>1149665691</v>
      </c>
      <c r="AI32" s="79">
        <v>987004279</v>
      </c>
      <c r="AJ32" s="114">
        <f t="shared" si="15"/>
        <v>0.85851416348824483</v>
      </c>
      <c r="AK32" s="115">
        <f t="shared" si="16"/>
        <v>0.270962765476636</v>
      </c>
    </row>
    <row r="33" spans="1:37" ht="13" x14ac:dyDescent="0.3">
      <c r="A33" s="55" t="s">
        <v>116</v>
      </c>
      <c r="B33" s="56" t="s">
        <v>400</v>
      </c>
      <c r="C33" s="57" t="s">
        <v>401</v>
      </c>
      <c r="D33" s="77">
        <v>198878737</v>
      </c>
      <c r="E33" s="78">
        <v>100000</v>
      </c>
      <c r="F33" s="79">
        <f t="shared" si="0"/>
        <v>198978737</v>
      </c>
      <c r="G33" s="77">
        <v>196326737</v>
      </c>
      <c r="H33" s="78">
        <v>1200000</v>
      </c>
      <c r="I33" s="79">
        <f t="shared" si="1"/>
        <v>197526737</v>
      </c>
      <c r="J33" s="77">
        <v>55413022</v>
      </c>
      <c r="K33" s="78">
        <v>0</v>
      </c>
      <c r="L33" s="78">
        <f t="shared" si="2"/>
        <v>55413022</v>
      </c>
      <c r="M33" s="95">
        <f t="shared" si="3"/>
        <v>0.27848715312732136</v>
      </c>
      <c r="N33" s="77">
        <v>50227645</v>
      </c>
      <c r="O33" s="78">
        <v>0</v>
      </c>
      <c r="P33" s="78">
        <f t="shared" si="4"/>
        <v>50227645</v>
      </c>
      <c r="Q33" s="95">
        <f t="shared" si="5"/>
        <v>0.252427197786465</v>
      </c>
      <c r="R33" s="77">
        <v>46350974</v>
      </c>
      <c r="S33" s="78">
        <v>98700</v>
      </c>
      <c r="T33" s="78">
        <f t="shared" si="6"/>
        <v>46449674</v>
      </c>
      <c r="U33" s="95">
        <f t="shared" si="7"/>
        <v>0.23515638796787292</v>
      </c>
      <c r="V33" s="77">
        <v>45764770</v>
      </c>
      <c r="W33" s="78">
        <v>930226</v>
      </c>
      <c r="X33" s="78">
        <f t="shared" si="8"/>
        <v>46694996</v>
      </c>
      <c r="Y33" s="95">
        <f t="shared" si="9"/>
        <v>0.2363983565424867</v>
      </c>
      <c r="Z33" s="77">
        <f t="shared" si="10"/>
        <v>197756411</v>
      </c>
      <c r="AA33" s="78">
        <f t="shared" si="11"/>
        <v>1028926</v>
      </c>
      <c r="AB33" s="78">
        <f t="shared" si="12"/>
        <v>198785337</v>
      </c>
      <c r="AC33" s="95">
        <f t="shared" si="13"/>
        <v>1.0063717956318996</v>
      </c>
      <c r="AD33" s="77">
        <v>41081306</v>
      </c>
      <c r="AE33" s="78">
        <v>50806</v>
      </c>
      <c r="AF33" s="78">
        <f t="shared" si="14"/>
        <v>41132112</v>
      </c>
      <c r="AG33" s="78">
        <v>196875455</v>
      </c>
      <c r="AH33" s="78">
        <v>196875456</v>
      </c>
      <c r="AI33" s="79">
        <v>182160768</v>
      </c>
      <c r="AJ33" s="114">
        <f t="shared" si="15"/>
        <v>0.9252589007336699</v>
      </c>
      <c r="AK33" s="115">
        <f t="shared" si="16"/>
        <v>0.13524430741606452</v>
      </c>
    </row>
    <row r="34" spans="1:37" ht="14" x14ac:dyDescent="0.3">
      <c r="A34" s="58" t="s">
        <v>0</v>
      </c>
      <c r="B34" s="59" t="s">
        <v>402</v>
      </c>
      <c r="C34" s="60" t="s">
        <v>0</v>
      </c>
      <c r="D34" s="80">
        <f>SUM(D28:D33)</f>
        <v>4943417263</v>
      </c>
      <c r="E34" s="81">
        <f>SUM(E28:E33)</f>
        <v>1063258081</v>
      </c>
      <c r="F34" s="82">
        <f t="shared" si="0"/>
        <v>6006675344</v>
      </c>
      <c r="G34" s="80">
        <f>SUM(G28:G33)</f>
        <v>5121528656</v>
      </c>
      <c r="H34" s="81">
        <f>SUM(H28:H33)</f>
        <v>1248481508</v>
      </c>
      <c r="I34" s="82">
        <f t="shared" si="1"/>
        <v>6370010164</v>
      </c>
      <c r="J34" s="80">
        <f>SUM(J28:J33)</f>
        <v>1219562316</v>
      </c>
      <c r="K34" s="81">
        <f>SUM(K28:K33)</f>
        <v>252929729</v>
      </c>
      <c r="L34" s="81">
        <f t="shared" si="2"/>
        <v>1472492045</v>
      </c>
      <c r="M34" s="96">
        <f t="shared" si="3"/>
        <v>0.24514260562972753</v>
      </c>
      <c r="N34" s="80">
        <f>SUM(N28:N33)</f>
        <v>1247984073</v>
      </c>
      <c r="O34" s="81">
        <f>SUM(O28:O33)</f>
        <v>234445370</v>
      </c>
      <c r="P34" s="81">
        <f t="shared" si="4"/>
        <v>1482429443</v>
      </c>
      <c r="Q34" s="96">
        <f t="shared" si="5"/>
        <v>0.24679699802333782</v>
      </c>
      <c r="R34" s="80">
        <f>SUM(R28:R33)</f>
        <v>984452120</v>
      </c>
      <c r="S34" s="81">
        <f>SUM(S28:S33)</f>
        <v>141930476</v>
      </c>
      <c r="T34" s="81">
        <f t="shared" si="6"/>
        <v>1126382596</v>
      </c>
      <c r="U34" s="96">
        <f t="shared" si="7"/>
        <v>0.17682587107407322</v>
      </c>
      <c r="V34" s="80">
        <f>SUM(V28:V33)</f>
        <v>1294218006</v>
      </c>
      <c r="W34" s="81">
        <f>SUM(W28:W33)</f>
        <v>285042770</v>
      </c>
      <c r="X34" s="81">
        <f t="shared" si="8"/>
        <v>1579260776</v>
      </c>
      <c r="Y34" s="96">
        <f t="shared" si="9"/>
        <v>0.2479212333011907</v>
      </c>
      <c r="Z34" s="80">
        <f t="shared" si="10"/>
        <v>4746216515</v>
      </c>
      <c r="AA34" s="81">
        <f t="shared" si="11"/>
        <v>914348345</v>
      </c>
      <c r="AB34" s="81">
        <f t="shared" si="12"/>
        <v>5660564860</v>
      </c>
      <c r="AC34" s="96">
        <f t="shared" si="13"/>
        <v>0.88862728853881312</v>
      </c>
      <c r="AD34" s="80">
        <f>SUM(AD28:AD33)</f>
        <v>1039534096</v>
      </c>
      <c r="AE34" s="81">
        <f>SUM(AE28:AE33)</f>
        <v>232628550</v>
      </c>
      <c r="AF34" s="81">
        <f t="shared" si="14"/>
        <v>1272162646</v>
      </c>
      <c r="AG34" s="81">
        <f>SUM(AG28:AG33)</f>
        <v>5563390901</v>
      </c>
      <c r="AH34" s="81">
        <f>SUM(AH28:AH33)</f>
        <v>5803756483</v>
      </c>
      <c r="AI34" s="82">
        <f>SUM(AI28:AI33)</f>
        <v>4943151706</v>
      </c>
      <c r="AJ34" s="116">
        <f t="shared" si="15"/>
        <v>0.8517159051175166</v>
      </c>
      <c r="AK34" s="117">
        <f t="shared" si="16"/>
        <v>0.24139848074111736</v>
      </c>
    </row>
    <row r="35" spans="1:37" ht="13" x14ac:dyDescent="0.3">
      <c r="A35" s="55" t="s">
        <v>101</v>
      </c>
      <c r="B35" s="56" t="s">
        <v>403</v>
      </c>
      <c r="C35" s="57" t="s">
        <v>404</v>
      </c>
      <c r="D35" s="77">
        <v>456261208</v>
      </c>
      <c r="E35" s="78">
        <v>149431968</v>
      </c>
      <c r="F35" s="79">
        <f t="shared" si="0"/>
        <v>605693176</v>
      </c>
      <c r="G35" s="77">
        <v>507596581</v>
      </c>
      <c r="H35" s="78">
        <v>148932678</v>
      </c>
      <c r="I35" s="79">
        <f t="shared" si="1"/>
        <v>656529259</v>
      </c>
      <c r="J35" s="77">
        <v>100606935</v>
      </c>
      <c r="K35" s="78">
        <v>21553423</v>
      </c>
      <c r="L35" s="78">
        <f t="shared" si="2"/>
        <v>122160358</v>
      </c>
      <c r="M35" s="95">
        <f t="shared" si="3"/>
        <v>0.20168686529828098</v>
      </c>
      <c r="N35" s="77">
        <v>79045713</v>
      </c>
      <c r="O35" s="78">
        <v>14759022</v>
      </c>
      <c r="P35" s="78">
        <f t="shared" si="4"/>
        <v>93804735</v>
      </c>
      <c r="Q35" s="95">
        <f t="shared" si="5"/>
        <v>0.15487170520805074</v>
      </c>
      <c r="R35" s="77">
        <v>105469709</v>
      </c>
      <c r="S35" s="78">
        <v>14968118</v>
      </c>
      <c r="T35" s="78">
        <f t="shared" si="6"/>
        <v>120437827</v>
      </c>
      <c r="U35" s="95">
        <f t="shared" si="7"/>
        <v>0.18344624454886632</v>
      </c>
      <c r="V35" s="77">
        <v>121045429</v>
      </c>
      <c r="W35" s="78">
        <v>38817553</v>
      </c>
      <c r="X35" s="78">
        <f t="shared" si="8"/>
        <v>159862982</v>
      </c>
      <c r="Y35" s="95">
        <f t="shared" si="9"/>
        <v>0.24349711731583315</v>
      </c>
      <c r="Z35" s="77">
        <f t="shared" si="10"/>
        <v>406167786</v>
      </c>
      <c r="AA35" s="78">
        <f t="shared" si="11"/>
        <v>90098116</v>
      </c>
      <c r="AB35" s="78">
        <f t="shared" si="12"/>
        <v>496265902</v>
      </c>
      <c r="AC35" s="95">
        <f t="shared" si="13"/>
        <v>0.75589304695405812</v>
      </c>
      <c r="AD35" s="77">
        <v>102193692</v>
      </c>
      <c r="AE35" s="78">
        <v>44325816</v>
      </c>
      <c r="AF35" s="78">
        <f t="shared" si="14"/>
        <v>146519508</v>
      </c>
      <c r="AG35" s="78">
        <v>516160829</v>
      </c>
      <c r="AH35" s="78">
        <v>538559208</v>
      </c>
      <c r="AI35" s="79">
        <v>466192713</v>
      </c>
      <c r="AJ35" s="114">
        <f t="shared" si="15"/>
        <v>0.86562945368859057</v>
      </c>
      <c r="AK35" s="115">
        <f t="shared" si="16"/>
        <v>9.1069606922240087E-2</v>
      </c>
    </row>
    <row r="36" spans="1:37" ht="13" x14ac:dyDescent="0.3">
      <c r="A36" s="55" t="s">
        <v>101</v>
      </c>
      <c r="B36" s="56" t="s">
        <v>405</v>
      </c>
      <c r="C36" s="57" t="s">
        <v>406</v>
      </c>
      <c r="D36" s="77">
        <v>753260032</v>
      </c>
      <c r="E36" s="78">
        <v>98829145</v>
      </c>
      <c r="F36" s="79">
        <f t="shared" si="0"/>
        <v>852089177</v>
      </c>
      <c r="G36" s="77">
        <v>823357322</v>
      </c>
      <c r="H36" s="78">
        <v>142655917</v>
      </c>
      <c r="I36" s="79">
        <f t="shared" si="1"/>
        <v>966013239</v>
      </c>
      <c r="J36" s="77">
        <v>156802948</v>
      </c>
      <c r="K36" s="78">
        <v>32486888</v>
      </c>
      <c r="L36" s="78">
        <f t="shared" si="2"/>
        <v>189289836</v>
      </c>
      <c r="M36" s="95">
        <f t="shared" si="3"/>
        <v>0.22214791727133978</v>
      </c>
      <c r="N36" s="77">
        <v>207796232</v>
      </c>
      <c r="O36" s="78">
        <v>23433373</v>
      </c>
      <c r="P36" s="78">
        <f t="shared" si="4"/>
        <v>231229605</v>
      </c>
      <c r="Q36" s="95">
        <f t="shared" si="5"/>
        <v>0.27136784651355805</v>
      </c>
      <c r="R36" s="77">
        <v>175379522</v>
      </c>
      <c r="S36" s="78">
        <v>155085893</v>
      </c>
      <c r="T36" s="78">
        <f t="shared" si="6"/>
        <v>330465415</v>
      </c>
      <c r="U36" s="95">
        <f t="shared" si="7"/>
        <v>0.34209201453811544</v>
      </c>
      <c r="V36" s="77">
        <v>182161639</v>
      </c>
      <c r="W36" s="78">
        <v>39228179</v>
      </c>
      <c r="X36" s="78">
        <f t="shared" si="8"/>
        <v>221389818</v>
      </c>
      <c r="Y36" s="95">
        <f t="shared" si="9"/>
        <v>0.22917886532194826</v>
      </c>
      <c r="Z36" s="77">
        <f t="shared" si="10"/>
        <v>722140341</v>
      </c>
      <c r="AA36" s="78">
        <f t="shared" si="11"/>
        <v>250234333</v>
      </c>
      <c r="AB36" s="78">
        <f t="shared" si="12"/>
        <v>972374674</v>
      </c>
      <c r="AC36" s="95">
        <f t="shared" si="13"/>
        <v>1.0065852461883289</v>
      </c>
      <c r="AD36" s="77">
        <v>86824460</v>
      </c>
      <c r="AE36" s="78">
        <v>24202776</v>
      </c>
      <c r="AF36" s="78">
        <f t="shared" si="14"/>
        <v>111027236</v>
      </c>
      <c r="AG36" s="78">
        <v>844859693</v>
      </c>
      <c r="AH36" s="78">
        <v>903247554</v>
      </c>
      <c r="AI36" s="79">
        <v>722486326</v>
      </c>
      <c r="AJ36" s="114">
        <f t="shared" si="15"/>
        <v>0.79987631607801735</v>
      </c>
      <c r="AK36" s="115">
        <f t="shared" si="16"/>
        <v>0.99401359500654407</v>
      </c>
    </row>
    <row r="37" spans="1:37" ht="13" x14ac:dyDescent="0.3">
      <c r="A37" s="55" t="s">
        <v>101</v>
      </c>
      <c r="B37" s="56" t="s">
        <v>407</v>
      </c>
      <c r="C37" s="57" t="s">
        <v>408</v>
      </c>
      <c r="D37" s="77">
        <v>459546267</v>
      </c>
      <c r="E37" s="78">
        <v>161742930</v>
      </c>
      <c r="F37" s="79">
        <f t="shared" si="0"/>
        <v>621289197</v>
      </c>
      <c r="G37" s="77">
        <v>516564196</v>
      </c>
      <c r="H37" s="78">
        <v>147776349</v>
      </c>
      <c r="I37" s="79">
        <f t="shared" si="1"/>
        <v>664340545</v>
      </c>
      <c r="J37" s="77">
        <v>112123646</v>
      </c>
      <c r="K37" s="78">
        <v>30361921</v>
      </c>
      <c r="L37" s="78">
        <f t="shared" si="2"/>
        <v>142485567</v>
      </c>
      <c r="M37" s="95">
        <f t="shared" si="3"/>
        <v>0.22933855551974131</v>
      </c>
      <c r="N37" s="77">
        <v>117088447</v>
      </c>
      <c r="O37" s="78">
        <v>6230782</v>
      </c>
      <c r="P37" s="78">
        <f t="shared" si="4"/>
        <v>123319229</v>
      </c>
      <c r="Q37" s="95">
        <f t="shared" si="5"/>
        <v>0.19848925362853204</v>
      </c>
      <c r="R37" s="77">
        <v>105479324</v>
      </c>
      <c r="S37" s="78">
        <v>18676951</v>
      </c>
      <c r="T37" s="78">
        <f t="shared" si="6"/>
        <v>124156275</v>
      </c>
      <c r="U37" s="95">
        <f t="shared" si="7"/>
        <v>0.1868864935828958</v>
      </c>
      <c r="V37" s="77">
        <v>76556363</v>
      </c>
      <c r="W37" s="78">
        <v>27046747</v>
      </c>
      <c r="X37" s="78">
        <f t="shared" si="8"/>
        <v>103603110</v>
      </c>
      <c r="Y37" s="95">
        <f t="shared" si="9"/>
        <v>0.15594879881973786</v>
      </c>
      <c r="Z37" s="77">
        <f t="shared" si="10"/>
        <v>411247780</v>
      </c>
      <c r="AA37" s="78">
        <f t="shared" si="11"/>
        <v>82316401</v>
      </c>
      <c r="AB37" s="78">
        <f t="shared" si="12"/>
        <v>493564181</v>
      </c>
      <c r="AC37" s="95">
        <f t="shared" si="13"/>
        <v>0.74293851958109824</v>
      </c>
      <c r="AD37" s="77">
        <v>160887566</v>
      </c>
      <c r="AE37" s="78">
        <v>469250748</v>
      </c>
      <c r="AF37" s="78">
        <f t="shared" si="14"/>
        <v>630138314</v>
      </c>
      <c r="AG37" s="78">
        <v>595196898</v>
      </c>
      <c r="AH37" s="78">
        <v>636769234</v>
      </c>
      <c r="AI37" s="79">
        <v>1026988379</v>
      </c>
      <c r="AJ37" s="114">
        <f t="shared" si="15"/>
        <v>1.6128109276711695</v>
      </c>
      <c r="AK37" s="115">
        <f t="shared" si="16"/>
        <v>-0.83558671533183426</v>
      </c>
    </row>
    <row r="38" spans="1:37" ht="13" x14ac:dyDescent="0.3">
      <c r="A38" s="55" t="s">
        <v>101</v>
      </c>
      <c r="B38" s="56" t="s">
        <v>409</v>
      </c>
      <c r="C38" s="57" t="s">
        <v>410</v>
      </c>
      <c r="D38" s="77">
        <v>998092319</v>
      </c>
      <c r="E38" s="78">
        <v>289401068</v>
      </c>
      <c r="F38" s="79">
        <f t="shared" si="0"/>
        <v>1287493387</v>
      </c>
      <c r="G38" s="77">
        <v>1007826594</v>
      </c>
      <c r="H38" s="78">
        <v>201988679</v>
      </c>
      <c r="I38" s="79">
        <f t="shared" si="1"/>
        <v>1209815273</v>
      </c>
      <c r="J38" s="77">
        <v>205982487</v>
      </c>
      <c r="K38" s="78">
        <v>53040121</v>
      </c>
      <c r="L38" s="78">
        <f t="shared" si="2"/>
        <v>259022608</v>
      </c>
      <c r="M38" s="95">
        <f t="shared" si="3"/>
        <v>0.20118364149702619</v>
      </c>
      <c r="N38" s="77">
        <v>183476897</v>
      </c>
      <c r="O38" s="78">
        <v>71908426</v>
      </c>
      <c r="P38" s="78">
        <f t="shared" si="4"/>
        <v>255385323</v>
      </c>
      <c r="Q38" s="95">
        <f t="shared" si="5"/>
        <v>0.19835855125832969</v>
      </c>
      <c r="R38" s="77">
        <v>222987640</v>
      </c>
      <c r="S38" s="78">
        <v>51746483</v>
      </c>
      <c r="T38" s="78">
        <f t="shared" si="6"/>
        <v>274734123</v>
      </c>
      <c r="U38" s="95">
        <f t="shared" si="7"/>
        <v>0.22708766299398503</v>
      </c>
      <c r="V38" s="77">
        <v>265161713</v>
      </c>
      <c r="W38" s="78">
        <v>50072948</v>
      </c>
      <c r="X38" s="78">
        <f t="shared" si="8"/>
        <v>315234661</v>
      </c>
      <c r="Y38" s="95">
        <f t="shared" si="9"/>
        <v>0.26056429277695192</v>
      </c>
      <c r="Z38" s="77">
        <f t="shared" si="10"/>
        <v>877608737</v>
      </c>
      <c r="AA38" s="78">
        <f t="shared" si="11"/>
        <v>226767978</v>
      </c>
      <c r="AB38" s="78">
        <f t="shared" si="12"/>
        <v>1104376715</v>
      </c>
      <c r="AC38" s="95">
        <f t="shared" si="13"/>
        <v>0.91284739054538289</v>
      </c>
      <c r="AD38" s="77">
        <v>207784566</v>
      </c>
      <c r="AE38" s="78">
        <v>93432325</v>
      </c>
      <c r="AF38" s="78">
        <f t="shared" si="14"/>
        <v>301216891</v>
      </c>
      <c r="AG38" s="78">
        <v>1364065918</v>
      </c>
      <c r="AH38" s="78">
        <v>1359804311</v>
      </c>
      <c r="AI38" s="79">
        <v>1169915438</v>
      </c>
      <c r="AJ38" s="114">
        <f t="shared" si="15"/>
        <v>0.86035573540698973</v>
      </c>
      <c r="AK38" s="115">
        <f t="shared" si="16"/>
        <v>4.6537131279268174E-2</v>
      </c>
    </row>
    <row r="39" spans="1:37" ht="13" x14ac:dyDescent="0.3">
      <c r="A39" s="55" t="s">
        <v>116</v>
      </c>
      <c r="B39" s="56" t="s">
        <v>411</v>
      </c>
      <c r="C39" s="57" t="s">
        <v>412</v>
      </c>
      <c r="D39" s="77">
        <v>1413870547</v>
      </c>
      <c r="E39" s="78">
        <v>453099537</v>
      </c>
      <c r="F39" s="79">
        <f t="shared" si="0"/>
        <v>1866970084</v>
      </c>
      <c r="G39" s="77">
        <v>1486318095</v>
      </c>
      <c r="H39" s="78">
        <v>456595438</v>
      </c>
      <c r="I39" s="79">
        <f t="shared" si="1"/>
        <v>1942913533</v>
      </c>
      <c r="J39" s="77">
        <v>331383731</v>
      </c>
      <c r="K39" s="78">
        <v>99282023</v>
      </c>
      <c r="L39" s="78">
        <f t="shared" si="2"/>
        <v>430665754</v>
      </c>
      <c r="M39" s="95">
        <f t="shared" si="3"/>
        <v>0.23067630150628596</v>
      </c>
      <c r="N39" s="77">
        <v>401832497</v>
      </c>
      <c r="O39" s="78">
        <v>145334202</v>
      </c>
      <c r="P39" s="78">
        <f t="shared" si="4"/>
        <v>547166699</v>
      </c>
      <c r="Q39" s="95">
        <f t="shared" si="5"/>
        <v>0.29307737905884945</v>
      </c>
      <c r="R39" s="77">
        <v>287069280</v>
      </c>
      <c r="S39" s="78">
        <v>244587031</v>
      </c>
      <c r="T39" s="78">
        <f t="shared" si="6"/>
        <v>531656311</v>
      </c>
      <c r="U39" s="95">
        <f t="shared" si="7"/>
        <v>0.27363868847991601</v>
      </c>
      <c r="V39" s="77">
        <v>257515832</v>
      </c>
      <c r="W39" s="78">
        <v>121465702</v>
      </c>
      <c r="X39" s="78">
        <f t="shared" si="8"/>
        <v>378981534</v>
      </c>
      <c r="Y39" s="95">
        <f t="shared" si="9"/>
        <v>0.19505836341302585</v>
      </c>
      <c r="Z39" s="77">
        <f t="shared" si="10"/>
        <v>1277801340</v>
      </c>
      <c r="AA39" s="78">
        <f t="shared" si="11"/>
        <v>610668958</v>
      </c>
      <c r="AB39" s="78">
        <f t="shared" si="12"/>
        <v>1888470298</v>
      </c>
      <c r="AC39" s="95">
        <f t="shared" si="13"/>
        <v>0.97197855999492899</v>
      </c>
      <c r="AD39" s="77">
        <v>333703755</v>
      </c>
      <c r="AE39" s="78">
        <v>177899531</v>
      </c>
      <c r="AF39" s="78">
        <f t="shared" si="14"/>
        <v>511603286</v>
      </c>
      <c r="AG39" s="78">
        <v>1938272245</v>
      </c>
      <c r="AH39" s="78">
        <v>2061107302</v>
      </c>
      <c r="AI39" s="79">
        <v>1851281949</v>
      </c>
      <c r="AJ39" s="114">
        <f t="shared" si="15"/>
        <v>0.89819775380136901</v>
      </c>
      <c r="AK39" s="115">
        <f t="shared" si="16"/>
        <v>-0.25922771731376248</v>
      </c>
    </row>
    <row r="40" spans="1:37" ht="14" x14ac:dyDescent="0.3">
      <c r="A40" s="58" t="s">
        <v>0</v>
      </c>
      <c r="B40" s="59" t="s">
        <v>413</v>
      </c>
      <c r="C40" s="60" t="s">
        <v>0</v>
      </c>
      <c r="D40" s="80">
        <f>SUM(D35:D39)</f>
        <v>4081030373</v>
      </c>
      <c r="E40" s="81">
        <f>SUM(E35:E39)</f>
        <v>1152504648</v>
      </c>
      <c r="F40" s="82">
        <f t="shared" si="0"/>
        <v>5233535021</v>
      </c>
      <c r="G40" s="80">
        <f>SUM(G35:G39)</f>
        <v>4341662788</v>
      </c>
      <c r="H40" s="81">
        <f>SUM(H35:H39)</f>
        <v>1097949061</v>
      </c>
      <c r="I40" s="82">
        <f t="shared" si="1"/>
        <v>5439611849</v>
      </c>
      <c r="J40" s="80">
        <f>SUM(J35:J39)</f>
        <v>906899747</v>
      </c>
      <c r="K40" s="81">
        <f>SUM(K35:K39)</f>
        <v>236724376</v>
      </c>
      <c r="L40" s="81">
        <f t="shared" si="2"/>
        <v>1143624123</v>
      </c>
      <c r="M40" s="96">
        <f t="shared" si="3"/>
        <v>0.21851848099059468</v>
      </c>
      <c r="N40" s="80">
        <f>SUM(N35:N39)</f>
        <v>989239786</v>
      </c>
      <c r="O40" s="81">
        <f>SUM(O35:O39)</f>
        <v>261665805</v>
      </c>
      <c r="P40" s="81">
        <f t="shared" si="4"/>
        <v>1250905591</v>
      </c>
      <c r="Q40" s="96">
        <f t="shared" si="5"/>
        <v>0.23901733455124233</v>
      </c>
      <c r="R40" s="80">
        <f>SUM(R35:R39)</f>
        <v>896385475</v>
      </c>
      <c r="S40" s="81">
        <f>SUM(S35:S39)</f>
        <v>485064476</v>
      </c>
      <c r="T40" s="81">
        <f t="shared" si="6"/>
        <v>1381449951</v>
      </c>
      <c r="U40" s="96">
        <f t="shared" si="7"/>
        <v>0.25396112615166855</v>
      </c>
      <c r="V40" s="80">
        <f>SUM(V35:V39)</f>
        <v>902440976</v>
      </c>
      <c r="W40" s="81">
        <f>SUM(W35:W39)</f>
        <v>276631129</v>
      </c>
      <c r="X40" s="81">
        <f t="shared" si="8"/>
        <v>1179072105</v>
      </c>
      <c r="Y40" s="96">
        <f t="shared" si="9"/>
        <v>0.21675666163878157</v>
      </c>
      <c r="Z40" s="80">
        <f t="shared" si="10"/>
        <v>3694965984</v>
      </c>
      <c r="AA40" s="81">
        <f t="shared" si="11"/>
        <v>1260085786</v>
      </c>
      <c r="AB40" s="81">
        <f t="shared" si="12"/>
        <v>4955051770</v>
      </c>
      <c r="AC40" s="96">
        <f t="shared" si="13"/>
        <v>0.9109201001006938</v>
      </c>
      <c r="AD40" s="80">
        <f>SUM(AD35:AD39)</f>
        <v>891394039</v>
      </c>
      <c r="AE40" s="81">
        <f>SUM(AE35:AE39)</f>
        <v>809111196</v>
      </c>
      <c r="AF40" s="81">
        <f t="shared" si="14"/>
        <v>1700505235</v>
      </c>
      <c r="AG40" s="81">
        <f>SUM(AG35:AG39)</f>
        <v>5258555583</v>
      </c>
      <c r="AH40" s="81">
        <f>SUM(AH35:AH39)</f>
        <v>5499487609</v>
      </c>
      <c r="AI40" s="82">
        <f>SUM(AI35:AI39)</f>
        <v>5236864805</v>
      </c>
      <c r="AJ40" s="116">
        <f t="shared" si="15"/>
        <v>0.95224595040995941</v>
      </c>
      <c r="AK40" s="117">
        <f t="shared" si="16"/>
        <v>-0.30663423979403392</v>
      </c>
    </row>
    <row r="41" spans="1:37" ht="14" x14ac:dyDescent="0.3">
      <c r="A41" s="61" t="s">
        <v>0</v>
      </c>
      <c r="B41" s="62" t="s">
        <v>414</v>
      </c>
      <c r="C41" s="63" t="s">
        <v>0</v>
      </c>
      <c r="D41" s="83">
        <f>SUM(D9:D14,D16:D20,D22:D26,D28:D33,D35:D39)</f>
        <v>29077840065</v>
      </c>
      <c r="E41" s="84">
        <f>SUM(E9:E14,E16:E20,E22:E26,E28:E33,E35:E39)</f>
        <v>6735023895</v>
      </c>
      <c r="F41" s="85">
        <f t="shared" si="0"/>
        <v>35812863960</v>
      </c>
      <c r="G41" s="83">
        <f>SUM(G9:G14,G16:G20,G22:G26,G28:G33,G35:G39)</f>
        <v>31150648529</v>
      </c>
      <c r="H41" s="84">
        <f>SUM(H9:H14,H16:H20,H22:H26,H28:H33,H35:H39)</f>
        <v>7483887203</v>
      </c>
      <c r="I41" s="85">
        <f t="shared" si="1"/>
        <v>38634535732</v>
      </c>
      <c r="J41" s="83">
        <f>SUM(J9:J14,J16:J20,J22:J26,J28:J33,J35:J39)</f>
        <v>6177963178</v>
      </c>
      <c r="K41" s="84">
        <f>SUM(K9:K14,K16:K20,K22:K26,K28:K33,K35:K39)</f>
        <v>1433226600</v>
      </c>
      <c r="L41" s="84">
        <f t="shared" si="2"/>
        <v>7611189778</v>
      </c>
      <c r="M41" s="97">
        <f t="shared" si="3"/>
        <v>0.21252669952621125</v>
      </c>
      <c r="N41" s="83">
        <f>SUM(N9:N14,N16:N20,N22:N26,N28:N33,N35:N39)</f>
        <v>6940049748</v>
      </c>
      <c r="O41" s="84">
        <f>SUM(O9:O14,O16:O20,O22:O26,O28:O33,O35:O39)</f>
        <v>2625294736</v>
      </c>
      <c r="P41" s="84">
        <f t="shared" si="4"/>
        <v>9565344484</v>
      </c>
      <c r="Q41" s="97">
        <f t="shared" si="5"/>
        <v>0.26709241949160217</v>
      </c>
      <c r="R41" s="83">
        <f>SUM(R9:R14,R16:R20,R22:R26,R28:R33,R35:R39)</f>
        <v>6146180792</v>
      </c>
      <c r="S41" s="84">
        <f>SUM(S9:S14,S16:S20,S22:S26,S28:S33,S35:S39)</f>
        <v>1394226176</v>
      </c>
      <c r="T41" s="84">
        <f t="shared" si="6"/>
        <v>7540406968</v>
      </c>
      <c r="U41" s="97">
        <f t="shared" si="7"/>
        <v>0.19517270817763377</v>
      </c>
      <c r="V41" s="83">
        <f>SUM(V9:V14,V16:V20,V22:V26,V28:V33,V35:V39)</f>
        <v>8034313198</v>
      </c>
      <c r="W41" s="84">
        <f>SUM(W9:W14,W16:W20,W22:W26,W28:W33,W35:W39)</f>
        <v>1489063543</v>
      </c>
      <c r="X41" s="84">
        <f t="shared" si="8"/>
        <v>9523376741</v>
      </c>
      <c r="Y41" s="97">
        <f t="shared" si="9"/>
        <v>0.24649905998772051</v>
      </c>
      <c r="Z41" s="83">
        <f t="shared" si="10"/>
        <v>27298506916</v>
      </c>
      <c r="AA41" s="84">
        <f t="shared" si="11"/>
        <v>6941811055</v>
      </c>
      <c r="AB41" s="84">
        <f t="shared" si="12"/>
        <v>34240317971</v>
      </c>
      <c r="AC41" s="97">
        <f t="shared" si="13"/>
        <v>0.88626192400804804</v>
      </c>
      <c r="AD41" s="83">
        <f>SUM(AD9:AD14,AD16:AD20,AD22:AD26,AD28:AD33,AD35:AD39)</f>
        <v>6254997288</v>
      </c>
      <c r="AE41" s="84">
        <f>SUM(AE9:AE14,AE16:AE20,AE22:AE26,AE28:AE33,AE35:AE39)</f>
        <v>2471340738</v>
      </c>
      <c r="AF41" s="84">
        <f t="shared" si="14"/>
        <v>8726338026</v>
      </c>
      <c r="AG41" s="84">
        <f>SUM(AG9:AG14,AG16:AG20,AG22:AG26,AG28:AG33,AG35:AG39)</f>
        <v>33833696152</v>
      </c>
      <c r="AH41" s="84">
        <f>SUM(AH9:AH14,AH16:AH20,AH22:AH26,AH28:AH33,AH35:AH39)</f>
        <v>35362058053</v>
      </c>
      <c r="AI41" s="85">
        <f>SUM(AI9:AI14,AI16:AI20,AI22:AI26,AI28:AI33,AI35:AI39)</f>
        <v>31066073068</v>
      </c>
      <c r="AJ41" s="118">
        <f t="shared" si="15"/>
        <v>0.87851428277841581</v>
      </c>
      <c r="AK41" s="119">
        <f t="shared" si="16"/>
        <v>9.1337135076046128E-2</v>
      </c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81"/>
  <sheetViews>
    <sheetView showGridLines="0" view="pageBreakPreview" topLeftCell="K1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34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415</v>
      </c>
      <c r="C9" s="57" t="s">
        <v>416</v>
      </c>
      <c r="D9" s="77">
        <v>836822639</v>
      </c>
      <c r="E9" s="78">
        <v>435803870</v>
      </c>
      <c r="F9" s="79">
        <f>$D9       +$E9</f>
        <v>1272626509</v>
      </c>
      <c r="G9" s="77">
        <v>836637791</v>
      </c>
      <c r="H9" s="78">
        <v>385172872</v>
      </c>
      <c r="I9" s="79">
        <f>$G9       +$H9</f>
        <v>1221810663</v>
      </c>
      <c r="J9" s="77">
        <v>189136497</v>
      </c>
      <c r="K9" s="78">
        <v>79443315</v>
      </c>
      <c r="L9" s="78">
        <f>$J9       +$K9</f>
        <v>268579812</v>
      </c>
      <c r="M9" s="95">
        <f>IF(($F9       =0),0,($L9       /$F9       ))</f>
        <v>0.2110437037894517</v>
      </c>
      <c r="N9" s="77">
        <v>192757420</v>
      </c>
      <c r="O9" s="78">
        <v>83281923</v>
      </c>
      <c r="P9" s="78">
        <f>$N9       +$O9</f>
        <v>276039343</v>
      </c>
      <c r="Q9" s="95">
        <f>IF(($F9       =0),0,($P9       /$F9       ))</f>
        <v>0.21690522792653849</v>
      </c>
      <c r="R9" s="77">
        <v>171996870</v>
      </c>
      <c r="S9" s="78">
        <v>73173174</v>
      </c>
      <c r="T9" s="78">
        <f>$R9       +$S9</f>
        <v>245170044</v>
      </c>
      <c r="U9" s="95">
        <f>IF(($I9       =0),0,($T9       /$I9       ))</f>
        <v>0.20066124107807037</v>
      </c>
      <c r="V9" s="77">
        <v>260030742</v>
      </c>
      <c r="W9" s="78">
        <v>88559623</v>
      </c>
      <c r="X9" s="78">
        <f>$V9       +$W9</f>
        <v>348590365</v>
      </c>
      <c r="Y9" s="95">
        <f>IF(($I9       =0),0,($X9       /$I9       ))</f>
        <v>0.28530636992812036</v>
      </c>
      <c r="Z9" s="77">
        <f>$J9       +$N9       +$R9       +$V9</f>
        <v>813921529</v>
      </c>
      <c r="AA9" s="78">
        <f>$K9       +$O9       +$S9       +$W9</f>
        <v>324458035</v>
      </c>
      <c r="AB9" s="78">
        <f>$Z9       +$AA9</f>
        <v>1138379564</v>
      </c>
      <c r="AC9" s="95">
        <f>IF(($I9       =0),0,($AB9       /$I9       ))</f>
        <v>0.93171519816732851</v>
      </c>
      <c r="AD9" s="77">
        <v>190042551</v>
      </c>
      <c r="AE9" s="78">
        <v>183561039</v>
      </c>
      <c r="AF9" s="78">
        <f>$AD9       +$AE9</f>
        <v>373603590</v>
      </c>
      <c r="AG9" s="78">
        <v>1249816601</v>
      </c>
      <c r="AH9" s="78">
        <v>1262041744</v>
      </c>
      <c r="AI9" s="79">
        <v>1077233145</v>
      </c>
      <c r="AJ9" s="114">
        <f>IF(($AH9       =0),0,($AI9       /$AH9       ))</f>
        <v>0.85356379859967613</v>
      </c>
      <c r="AK9" s="115">
        <f>IF(($AF9       =0),0,(($X9       /$AF9       )-1))</f>
        <v>-6.6951243696560803E-2</v>
      </c>
    </row>
    <row r="10" spans="1:37" ht="13" x14ac:dyDescent="0.3">
      <c r="A10" s="55" t="s">
        <v>101</v>
      </c>
      <c r="B10" s="56" t="s">
        <v>417</v>
      </c>
      <c r="C10" s="57" t="s">
        <v>418</v>
      </c>
      <c r="D10" s="77">
        <v>1382468723</v>
      </c>
      <c r="E10" s="78">
        <v>162092949</v>
      </c>
      <c r="F10" s="79">
        <f t="shared" ref="F10:F32" si="0">$D10      +$E10</f>
        <v>1544561672</v>
      </c>
      <c r="G10" s="77">
        <v>1677590167</v>
      </c>
      <c r="H10" s="78">
        <v>246964331</v>
      </c>
      <c r="I10" s="79">
        <f t="shared" ref="I10:I32" si="1">$G10      +$H10</f>
        <v>1924554498</v>
      </c>
      <c r="J10" s="77">
        <v>291650403</v>
      </c>
      <c r="K10" s="78">
        <v>43885146</v>
      </c>
      <c r="L10" s="78">
        <f t="shared" ref="L10:L32" si="2">$J10      +$K10</f>
        <v>335535549</v>
      </c>
      <c r="M10" s="95">
        <f t="shared" ref="M10:M32" si="3">IF(($F10      =0),0,($L10      /$F10      ))</f>
        <v>0.21723674430269044</v>
      </c>
      <c r="N10" s="77">
        <v>339689681</v>
      </c>
      <c r="O10" s="78">
        <v>58931559</v>
      </c>
      <c r="P10" s="78">
        <f t="shared" ref="P10:P32" si="4">$N10      +$O10</f>
        <v>398621240</v>
      </c>
      <c r="Q10" s="95">
        <f t="shared" ref="Q10:Q32" si="5">IF(($F10      =0),0,($P10      /$F10      ))</f>
        <v>0.25808049443816578</v>
      </c>
      <c r="R10" s="77">
        <v>319675354</v>
      </c>
      <c r="S10" s="78">
        <v>6329306</v>
      </c>
      <c r="T10" s="78">
        <f t="shared" ref="T10:T32" si="6">$R10      +$S10</f>
        <v>326004660</v>
      </c>
      <c r="U10" s="95">
        <f t="shared" ref="U10:U32" si="7">IF(($I10      =0),0,($T10      /$I10      ))</f>
        <v>0.16939227251750186</v>
      </c>
      <c r="V10" s="77">
        <v>397115582</v>
      </c>
      <c r="W10" s="78">
        <v>66925709</v>
      </c>
      <c r="X10" s="78">
        <f t="shared" ref="X10:X32" si="8">$V10      +$W10</f>
        <v>464041291</v>
      </c>
      <c r="Y10" s="95">
        <f t="shared" ref="Y10:Y32" si="9">IF(($I10      =0),0,($X10      /$I10      ))</f>
        <v>0.24111621234017142</v>
      </c>
      <c r="Z10" s="77">
        <f t="shared" ref="Z10:Z32" si="10">$J10      +$N10      +$R10      +$V10</f>
        <v>1348131020</v>
      </c>
      <c r="AA10" s="78">
        <f t="shared" ref="AA10:AA32" si="11">$K10      +$O10      +$S10      +$W10</f>
        <v>176071720</v>
      </c>
      <c r="AB10" s="78">
        <f t="shared" ref="AB10:AB32" si="12">$Z10      +$AA10</f>
        <v>1524202740</v>
      </c>
      <c r="AC10" s="95">
        <f t="shared" ref="AC10:AC32" si="13">IF(($I10      =0),0,($AB10      /$I10      ))</f>
        <v>0.79197691807841963</v>
      </c>
      <c r="AD10" s="77">
        <v>338705958</v>
      </c>
      <c r="AE10" s="78">
        <v>80126190</v>
      </c>
      <c r="AF10" s="78">
        <f t="shared" ref="AF10:AF32" si="14">$AD10      +$AE10</f>
        <v>418832148</v>
      </c>
      <c r="AG10" s="78">
        <v>1493330089</v>
      </c>
      <c r="AH10" s="78">
        <v>1834763429</v>
      </c>
      <c r="AI10" s="79">
        <v>1411447177</v>
      </c>
      <c r="AJ10" s="114">
        <f t="shared" ref="AJ10:AJ32" si="15">IF(($AH10      =0),0,($AI10      /$AH10      ))</f>
        <v>0.7692801996654578</v>
      </c>
      <c r="AK10" s="115">
        <f t="shared" ref="AK10:AK32" si="16">IF(($AF10      =0),0,(($X10      /$AF10      )-1))</f>
        <v>0.10794095729251429</v>
      </c>
    </row>
    <row r="11" spans="1:37" ht="13" x14ac:dyDescent="0.3">
      <c r="A11" s="55" t="s">
        <v>101</v>
      </c>
      <c r="B11" s="56" t="s">
        <v>419</v>
      </c>
      <c r="C11" s="57" t="s">
        <v>420</v>
      </c>
      <c r="D11" s="77">
        <v>926698950</v>
      </c>
      <c r="E11" s="78">
        <v>127472267</v>
      </c>
      <c r="F11" s="79">
        <f t="shared" si="0"/>
        <v>1054171217</v>
      </c>
      <c r="G11" s="77">
        <v>1006226170</v>
      </c>
      <c r="H11" s="78">
        <v>174393944</v>
      </c>
      <c r="I11" s="79">
        <f t="shared" si="1"/>
        <v>1180620114</v>
      </c>
      <c r="J11" s="77">
        <v>186818515</v>
      </c>
      <c r="K11" s="78">
        <v>244548</v>
      </c>
      <c r="L11" s="78">
        <f t="shared" si="2"/>
        <v>187063063</v>
      </c>
      <c r="M11" s="95">
        <f t="shared" si="3"/>
        <v>0.17745036098818093</v>
      </c>
      <c r="N11" s="77">
        <v>240235491</v>
      </c>
      <c r="O11" s="78">
        <v>39537042</v>
      </c>
      <c r="P11" s="78">
        <f t="shared" si="4"/>
        <v>279772533</v>
      </c>
      <c r="Q11" s="95">
        <f t="shared" si="5"/>
        <v>0.26539572366260117</v>
      </c>
      <c r="R11" s="77">
        <v>229218091</v>
      </c>
      <c r="S11" s="78">
        <v>25405384</v>
      </c>
      <c r="T11" s="78">
        <f t="shared" si="6"/>
        <v>254623475</v>
      </c>
      <c r="U11" s="95">
        <f t="shared" si="7"/>
        <v>0.21566926734571965</v>
      </c>
      <c r="V11" s="77">
        <v>326583396</v>
      </c>
      <c r="W11" s="78">
        <v>70162836</v>
      </c>
      <c r="X11" s="78">
        <f t="shared" si="8"/>
        <v>396746232</v>
      </c>
      <c r="Y11" s="95">
        <f t="shared" si="9"/>
        <v>0.33604901974421214</v>
      </c>
      <c r="Z11" s="77">
        <f t="shared" si="10"/>
        <v>982855493</v>
      </c>
      <c r="AA11" s="78">
        <f t="shared" si="11"/>
        <v>135349810</v>
      </c>
      <c r="AB11" s="78">
        <f t="shared" si="12"/>
        <v>1118205303</v>
      </c>
      <c r="AC11" s="95">
        <f t="shared" si="13"/>
        <v>0.94713387459702381</v>
      </c>
      <c r="AD11" s="77">
        <v>371395235</v>
      </c>
      <c r="AE11" s="78">
        <v>76355553</v>
      </c>
      <c r="AF11" s="78">
        <f t="shared" si="14"/>
        <v>447750788</v>
      </c>
      <c r="AG11" s="78">
        <v>994876958</v>
      </c>
      <c r="AH11" s="78">
        <v>1018138998</v>
      </c>
      <c r="AI11" s="79">
        <v>1254963201</v>
      </c>
      <c r="AJ11" s="114">
        <f t="shared" si="15"/>
        <v>1.2326049817021152</v>
      </c>
      <c r="AK11" s="115">
        <f t="shared" si="16"/>
        <v>-0.11391282241584799</v>
      </c>
    </row>
    <row r="12" spans="1:37" ht="13" x14ac:dyDescent="0.3">
      <c r="A12" s="55" t="s">
        <v>101</v>
      </c>
      <c r="B12" s="56" t="s">
        <v>421</v>
      </c>
      <c r="C12" s="57" t="s">
        <v>422</v>
      </c>
      <c r="D12" s="77">
        <v>540679205</v>
      </c>
      <c r="E12" s="78">
        <v>73178050</v>
      </c>
      <c r="F12" s="79">
        <f t="shared" si="0"/>
        <v>613857255</v>
      </c>
      <c r="G12" s="77">
        <v>531360951</v>
      </c>
      <c r="H12" s="78">
        <v>90787505</v>
      </c>
      <c r="I12" s="79">
        <f t="shared" si="1"/>
        <v>622148456</v>
      </c>
      <c r="J12" s="77">
        <v>83672471</v>
      </c>
      <c r="K12" s="78">
        <v>5084425</v>
      </c>
      <c r="L12" s="78">
        <f t="shared" si="2"/>
        <v>88756896</v>
      </c>
      <c r="M12" s="95">
        <f t="shared" si="3"/>
        <v>0.14458881975745322</v>
      </c>
      <c r="N12" s="77">
        <v>91362507</v>
      </c>
      <c r="O12" s="78">
        <v>23918795</v>
      </c>
      <c r="P12" s="78">
        <f t="shared" si="4"/>
        <v>115281302</v>
      </c>
      <c r="Q12" s="95">
        <f t="shared" si="5"/>
        <v>0.18779822354628684</v>
      </c>
      <c r="R12" s="77">
        <v>131408820</v>
      </c>
      <c r="S12" s="78">
        <v>29174495</v>
      </c>
      <c r="T12" s="78">
        <f t="shared" si="6"/>
        <v>160583315</v>
      </c>
      <c r="U12" s="95">
        <f t="shared" si="7"/>
        <v>0.2581109274664824</v>
      </c>
      <c r="V12" s="77">
        <v>70627425</v>
      </c>
      <c r="W12" s="78">
        <v>5949906</v>
      </c>
      <c r="X12" s="78">
        <f t="shared" si="8"/>
        <v>76577331</v>
      </c>
      <c r="Y12" s="95">
        <f t="shared" si="9"/>
        <v>0.12308530265001574</v>
      </c>
      <c r="Z12" s="77">
        <f t="shared" si="10"/>
        <v>377071223</v>
      </c>
      <c r="AA12" s="78">
        <f t="shared" si="11"/>
        <v>64127621</v>
      </c>
      <c r="AB12" s="78">
        <f t="shared" si="12"/>
        <v>441198844</v>
      </c>
      <c r="AC12" s="95">
        <f t="shared" si="13"/>
        <v>0.70915364290480531</v>
      </c>
      <c r="AD12" s="77">
        <v>99610982</v>
      </c>
      <c r="AE12" s="78">
        <v>32371418</v>
      </c>
      <c r="AF12" s="78">
        <f t="shared" si="14"/>
        <v>131982400</v>
      </c>
      <c r="AG12" s="78">
        <v>612167152</v>
      </c>
      <c r="AH12" s="78">
        <v>694434670</v>
      </c>
      <c r="AI12" s="79">
        <v>438313977</v>
      </c>
      <c r="AJ12" s="114">
        <f t="shared" si="15"/>
        <v>0.63118101087896428</v>
      </c>
      <c r="AK12" s="115">
        <f t="shared" si="16"/>
        <v>-0.41979134339124002</v>
      </c>
    </row>
    <row r="13" spans="1:37" ht="13" x14ac:dyDescent="0.3">
      <c r="A13" s="55" t="s">
        <v>101</v>
      </c>
      <c r="B13" s="56" t="s">
        <v>423</v>
      </c>
      <c r="C13" s="57" t="s">
        <v>424</v>
      </c>
      <c r="D13" s="77">
        <v>1680126038</v>
      </c>
      <c r="E13" s="78">
        <v>50013400</v>
      </c>
      <c r="F13" s="79">
        <f t="shared" si="0"/>
        <v>1730139438</v>
      </c>
      <c r="G13" s="77">
        <v>1781319970</v>
      </c>
      <c r="H13" s="78">
        <v>58394950</v>
      </c>
      <c r="I13" s="79">
        <f t="shared" si="1"/>
        <v>1839714920</v>
      </c>
      <c r="J13" s="77">
        <v>365251547</v>
      </c>
      <c r="K13" s="78">
        <v>6326182</v>
      </c>
      <c r="L13" s="78">
        <f t="shared" si="2"/>
        <v>371577729</v>
      </c>
      <c r="M13" s="95">
        <f t="shared" si="3"/>
        <v>0.21476750419002932</v>
      </c>
      <c r="N13" s="77">
        <v>277978876</v>
      </c>
      <c r="O13" s="78">
        <v>8931669</v>
      </c>
      <c r="P13" s="78">
        <f t="shared" si="4"/>
        <v>286910545</v>
      </c>
      <c r="Q13" s="95">
        <f t="shared" si="5"/>
        <v>0.1658308796958364</v>
      </c>
      <c r="R13" s="77">
        <v>818198045</v>
      </c>
      <c r="S13" s="78">
        <v>32375808</v>
      </c>
      <c r="T13" s="78">
        <f t="shared" si="6"/>
        <v>850573853</v>
      </c>
      <c r="U13" s="95">
        <f t="shared" si="7"/>
        <v>0.46234003092174736</v>
      </c>
      <c r="V13" s="77">
        <v>176596135</v>
      </c>
      <c r="W13" s="78">
        <v>17499491</v>
      </c>
      <c r="X13" s="78">
        <f t="shared" si="8"/>
        <v>194095626</v>
      </c>
      <c r="Y13" s="95">
        <f t="shared" si="9"/>
        <v>0.10550309936063355</v>
      </c>
      <c r="Z13" s="77">
        <f t="shared" si="10"/>
        <v>1638024603</v>
      </c>
      <c r="AA13" s="78">
        <f t="shared" si="11"/>
        <v>65133150</v>
      </c>
      <c r="AB13" s="78">
        <f t="shared" si="12"/>
        <v>1703157753</v>
      </c>
      <c r="AC13" s="95">
        <f t="shared" si="13"/>
        <v>0.92577264797091496</v>
      </c>
      <c r="AD13" s="77">
        <v>666532140</v>
      </c>
      <c r="AE13" s="78">
        <v>30574427</v>
      </c>
      <c r="AF13" s="78">
        <f t="shared" si="14"/>
        <v>697106567</v>
      </c>
      <c r="AG13" s="78">
        <v>1695782070</v>
      </c>
      <c r="AH13" s="78">
        <v>1701417747</v>
      </c>
      <c r="AI13" s="79">
        <v>1654772354</v>
      </c>
      <c r="AJ13" s="114">
        <f t="shared" si="15"/>
        <v>0.97258439728735235</v>
      </c>
      <c r="AK13" s="115">
        <f t="shared" si="16"/>
        <v>-0.72156964919253164</v>
      </c>
    </row>
    <row r="14" spans="1:37" ht="13" x14ac:dyDescent="0.3">
      <c r="A14" s="55" t="s">
        <v>101</v>
      </c>
      <c r="B14" s="56" t="s">
        <v>425</v>
      </c>
      <c r="C14" s="57" t="s">
        <v>426</v>
      </c>
      <c r="D14" s="77">
        <v>396512070</v>
      </c>
      <c r="E14" s="78">
        <v>16525974</v>
      </c>
      <c r="F14" s="79">
        <f t="shared" si="0"/>
        <v>413038044</v>
      </c>
      <c r="G14" s="77">
        <v>416917070</v>
      </c>
      <c r="H14" s="78">
        <v>22024974</v>
      </c>
      <c r="I14" s="79">
        <f t="shared" si="1"/>
        <v>438942044</v>
      </c>
      <c r="J14" s="77">
        <v>99439524</v>
      </c>
      <c r="K14" s="78">
        <v>4424708</v>
      </c>
      <c r="L14" s="78">
        <f t="shared" si="2"/>
        <v>103864232</v>
      </c>
      <c r="M14" s="95">
        <f t="shared" si="3"/>
        <v>0.25146408063079051</v>
      </c>
      <c r="N14" s="77">
        <v>104479844</v>
      </c>
      <c r="O14" s="78">
        <v>5073699</v>
      </c>
      <c r="P14" s="78">
        <f t="shared" si="4"/>
        <v>109553543</v>
      </c>
      <c r="Q14" s="95">
        <f t="shared" si="5"/>
        <v>0.26523838322263604</v>
      </c>
      <c r="R14" s="77">
        <v>126511216</v>
      </c>
      <c r="S14" s="78">
        <v>4941656</v>
      </c>
      <c r="T14" s="78">
        <f t="shared" si="6"/>
        <v>131452872</v>
      </c>
      <c r="U14" s="95">
        <f t="shared" si="7"/>
        <v>0.29947660242817842</v>
      </c>
      <c r="V14" s="77">
        <v>195874458</v>
      </c>
      <c r="W14" s="78">
        <v>3802398</v>
      </c>
      <c r="X14" s="78">
        <f t="shared" si="8"/>
        <v>199676856</v>
      </c>
      <c r="Y14" s="95">
        <f t="shared" si="9"/>
        <v>0.45490483021489736</v>
      </c>
      <c r="Z14" s="77">
        <f t="shared" si="10"/>
        <v>526305042</v>
      </c>
      <c r="AA14" s="78">
        <f t="shared" si="11"/>
        <v>18242461</v>
      </c>
      <c r="AB14" s="78">
        <f t="shared" si="12"/>
        <v>544547503</v>
      </c>
      <c r="AC14" s="95">
        <f t="shared" si="13"/>
        <v>1.2405908945008695</v>
      </c>
      <c r="AD14" s="77">
        <v>145551184</v>
      </c>
      <c r="AE14" s="78">
        <v>4509011</v>
      </c>
      <c r="AF14" s="78">
        <f t="shared" si="14"/>
        <v>150060195</v>
      </c>
      <c r="AG14" s="78">
        <v>408417822</v>
      </c>
      <c r="AH14" s="78">
        <v>426765578</v>
      </c>
      <c r="AI14" s="79">
        <v>281525713</v>
      </c>
      <c r="AJ14" s="114">
        <f t="shared" si="15"/>
        <v>0.65967296219002935</v>
      </c>
      <c r="AK14" s="115">
        <f t="shared" si="16"/>
        <v>0.33064505214057593</v>
      </c>
    </row>
    <row r="15" spans="1:37" ht="13" x14ac:dyDescent="0.3">
      <c r="A15" s="55" t="s">
        <v>101</v>
      </c>
      <c r="B15" s="56" t="s">
        <v>75</v>
      </c>
      <c r="C15" s="57" t="s">
        <v>76</v>
      </c>
      <c r="D15" s="77">
        <v>3788023215</v>
      </c>
      <c r="E15" s="78">
        <v>216314250</v>
      </c>
      <c r="F15" s="79">
        <f t="shared" si="0"/>
        <v>4004337465</v>
      </c>
      <c r="G15" s="77">
        <v>3837219917</v>
      </c>
      <c r="H15" s="78">
        <v>192038982</v>
      </c>
      <c r="I15" s="79">
        <f t="shared" si="1"/>
        <v>4029258899</v>
      </c>
      <c r="J15" s="77">
        <v>916298314</v>
      </c>
      <c r="K15" s="78">
        <v>48010104</v>
      </c>
      <c r="L15" s="78">
        <f t="shared" si="2"/>
        <v>964308418</v>
      </c>
      <c r="M15" s="95">
        <f t="shared" si="3"/>
        <v>0.24081597178773242</v>
      </c>
      <c r="N15" s="77">
        <v>874677276</v>
      </c>
      <c r="O15" s="78">
        <v>49169954</v>
      </c>
      <c r="P15" s="78">
        <f t="shared" si="4"/>
        <v>923847230</v>
      </c>
      <c r="Q15" s="95">
        <f t="shared" si="5"/>
        <v>0.23071163159321789</v>
      </c>
      <c r="R15" s="77">
        <v>1187746175</v>
      </c>
      <c r="S15" s="78">
        <v>36537998</v>
      </c>
      <c r="T15" s="78">
        <f t="shared" si="6"/>
        <v>1224284173</v>
      </c>
      <c r="U15" s="95">
        <f t="shared" si="7"/>
        <v>0.30384847528756431</v>
      </c>
      <c r="V15" s="77">
        <v>1138425664</v>
      </c>
      <c r="W15" s="78">
        <v>8178887</v>
      </c>
      <c r="X15" s="78">
        <f t="shared" si="8"/>
        <v>1146604551</v>
      </c>
      <c r="Y15" s="95">
        <f t="shared" si="9"/>
        <v>0.28456958953036487</v>
      </c>
      <c r="Z15" s="77">
        <f t="shared" si="10"/>
        <v>4117147429</v>
      </c>
      <c r="AA15" s="78">
        <f t="shared" si="11"/>
        <v>141896943</v>
      </c>
      <c r="AB15" s="78">
        <f t="shared" si="12"/>
        <v>4259044372</v>
      </c>
      <c r="AC15" s="95">
        <f t="shared" si="13"/>
        <v>1.0570292152378269</v>
      </c>
      <c r="AD15" s="77">
        <v>1214558051</v>
      </c>
      <c r="AE15" s="78">
        <v>71330512</v>
      </c>
      <c r="AF15" s="78">
        <f t="shared" si="14"/>
        <v>1285888563</v>
      </c>
      <c r="AG15" s="78">
        <v>4262431004</v>
      </c>
      <c r="AH15" s="78">
        <v>4263505762</v>
      </c>
      <c r="AI15" s="79">
        <v>4234077356</v>
      </c>
      <c r="AJ15" s="114">
        <f t="shared" si="15"/>
        <v>0.99309760379303547</v>
      </c>
      <c r="AK15" s="115">
        <f t="shared" si="16"/>
        <v>-0.10831732702797203</v>
      </c>
    </row>
    <row r="16" spans="1:37" ht="13" x14ac:dyDescent="0.3">
      <c r="A16" s="55" t="s">
        <v>116</v>
      </c>
      <c r="B16" s="56" t="s">
        <v>427</v>
      </c>
      <c r="C16" s="57" t="s">
        <v>428</v>
      </c>
      <c r="D16" s="77">
        <v>678464310</v>
      </c>
      <c r="E16" s="78">
        <v>5307000</v>
      </c>
      <c r="F16" s="79">
        <f t="shared" si="0"/>
        <v>683771310</v>
      </c>
      <c r="G16" s="77">
        <v>889954137</v>
      </c>
      <c r="H16" s="78">
        <v>5898796</v>
      </c>
      <c r="I16" s="79">
        <f t="shared" si="1"/>
        <v>895852933</v>
      </c>
      <c r="J16" s="77">
        <v>152383969</v>
      </c>
      <c r="K16" s="78">
        <v>0</v>
      </c>
      <c r="L16" s="78">
        <f t="shared" si="2"/>
        <v>152383969</v>
      </c>
      <c r="M16" s="95">
        <f t="shared" si="3"/>
        <v>0.2228580912527611</v>
      </c>
      <c r="N16" s="77">
        <v>228507921</v>
      </c>
      <c r="O16" s="78">
        <v>736841</v>
      </c>
      <c r="P16" s="78">
        <f t="shared" si="4"/>
        <v>229244762</v>
      </c>
      <c r="Q16" s="95">
        <f t="shared" si="5"/>
        <v>0.33526525410959401</v>
      </c>
      <c r="R16" s="77">
        <v>183765969</v>
      </c>
      <c r="S16" s="78">
        <v>1700246</v>
      </c>
      <c r="T16" s="78">
        <f t="shared" si="6"/>
        <v>185466215</v>
      </c>
      <c r="U16" s="95">
        <f t="shared" si="7"/>
        <v>0.20702752446087042</v>
      </c>
      <c r="V16" s="77">
        <v>168224280</v>
      </c>
      <c r="W16" s="78">
        <v>4082388</v>
      </c>
      <c r="X16" s="78">
        <f t="shared" si="8"/>
        <v>172306668</v>
      </c>
      <c r="Y16" s="95">
        <f t="shared" si="9"/>
        <v>0.1923381189622114</v>
      </c>
      <c r="Z16" s="77">
        <f t="shared" si="10"/>
        <v>732882139</v>
      </c>
      <c r="AA16" s="78">
        <f t="shared" si="11"/>
        <v>6519475</v>
      </c>
      <c r="AB16" s="78">
        <f t="shared" si="12"/>
        <v>739401614</v>
      </c>
      <c r="AC16" s="95">
        <f t="shared" si="13"/>
        <v>0.82536048804787465</v>
      </c>
      <c r="AD16" s="77">
        <v>165605576</v>
      </c>
      <c r="AE16" s="78">
        <v>1351736</v>
      </c>
      <c r="AF16" s="78">
        <f t="shared" si="14"/>
        <v>166957312</v>
      </c>
      <c r="AG16" s="78">
        <v>651281792</v>
      </c>
      <c r="AH16" s="78">
        <v>919922601</v>
      </c>
      <c r="AI16" s="79">
        <v>632251110</v>
      </c>
      <c r="AJ16" s="114">
        <f t="shared" si="15"/>
        <v>0.68728728842264852</v>
      </c>
      <c r="AK16" s="115">
        <f t="shared" si="16"/>
        <v>3.2040261884427101E-2</v>
      </c>
    </row>
    <row r="17" spans="1:37" ht="14" x14ac:dyDescent="0.3">
      <c r="A17" s="58" t="s">
        <v>0</v>
      </c>
      <c r="B17" s="59" t="s">
        <v>429</v>
      </c>
      <c r="C17" s="60" t="s">
        <v>0</v>
      </c>
      <c r="D17" s="80">
        <f>SUM(D9:D16)</f>
        <v>10229795150</v>
      </c>
      <c r="E17" s="81">
        <f>SUM(E9:E16)</f>
        <v>1086707760</v>
      </c>
      <c r="F17" s="82">
        <f t="shared" si="0"/>
        <v>11316502910</v>
      </c>
      <c r="G17" s="80">
        <f>SUM(G9:G16)</f>
        <v>10977226173</v>
      </c>
      <c r="H17" s="81">
        <f>SUM(H9:H16)</f>
        <v>1175676354</v>
      </c>
      <c r="I17" s="82">
        <f t="shared" si="1"/>
        <v>12152902527</v>
      </c>
      <c r="J17" s="80">
        <f>SUM(J9:J16)</f>
        <v>2284651240</v>
      </c>
      <c r="K17" s="81">
        <f>SUM(K9:K16)</f>
        <v>187418428</v>
      </c>
      <c r="L17" s="81">
        <f t="shared" si="2"/>
        <v>2472069668</v>
      </c>
      <c r="M17" s="96">
        <f t="shared" si="3"/>
        <v>0.2184481979689607</v>
      </c>
      <c r="N17" s="80">
        <f>SUM(N9:N16)</f>
        <v>2349689016</v>
      </c>
      <c r="O17" s="81">
        <f>SUM(O9:O16)</f>
        <v>269581482</v>
      </c>
      <c r="P17" s="81">
        <f t="shared" si="4"/>
        <v>2619270498</v>
      </c>
      <c r="Q17" s="96">
        <f t="shared" si="5"/>
        <v>0.23145582330787381</v>
      </c>
      <c r="R17" s="80">
        <f>SUM(R9:R16)</f>
        <v>3168520540</v>
      </c>
      <c r="S17" s="81">
        <f>SUM(S9:S16)</f>
        <v>209638067</v>
      </c>
      <c r="T17" s="81">
        <f t="shared" si="6"/>
        <v>3378158607</v>
      </c>
      <c r="U17" s="96">
        <f t="shared" si="7"/>
        <v>0.2779713405496978</v>
      </c>
      <c r="V17" s="80">
        <f>SUM(V9:V16)</f>
        <v>2733477682</v>
      </c>
      <c r="W17" s="81">
        <f>SUM(W9:W16)</f>
        <v>265161238</v>
      </c>
      <c r="X17" s="81">
        <f t="shared" si="8"/>
        <v>2998638920</v>
      </c>
      <c r="Y17" s="96">
        <f t="shared" si="9"/>
        <v>0.24674261258476726</v>
      </c>
      <c r="Z17" s="80">
        <f t="shared" si="10"/>
        <v>10536338478</v>
      </c>
      <c r="AA17" s="81">
        <f t="shared" si="11"/>
        <v>931799215</v>
      </c>
      <c r="AB17" s="81">
        <f t="shared" si="12"/>
        <v>11468137693</v>
      </c>
      <c r="AC17" s="96">
        <f t="shared" si="13"/>
        <v>0.94365421491049861</v>
      </c>
      <c r="AD17" s="80">
        <f>SUM(AD9:AD16)</f>
        <v>3192001677</v>
      </c>
      <c r="AE17" s="81">
        <f>SUM(AE9:AE16)</f>
        <v>480179886</v>
      </c>
      <c r="AF17" s="81">
        <f t="shared" si="14"/>
        <v>3672181563</v>
      </c>
      <c r="AG17" s="81">
        <f>SUM(AG9:AG16)</f>
        <v>11368103488</v>
      </c>
      <c r="AH17" s="81">
        <f>SUM(AH9:AH16)</f>
        <v>12120990529</v>
      </c>
      <c r="AI17" s="82">
        <f>SUM(AI9:AI16)</f>
        <v>10984584033</v>
      </c>
      <c r="AJ17" s="116">
        <f t="shared" si="15"/>
        <v>0.9062447501067592</v>
      </c>
      <c r="AK17" s="117">
        <f t="shared" si="16"/>
        <v>-0.18341757656714208</v>
      </c>
    </row>
    <row r="18" spans="1:37" ht="13" x14ac:dyDescent="0.3">
      <c r="A18" s="55" t="s">
        <v>101</v>
      </c>
      <c r="B18" s="56" t="s">
        <v>430</v>
      </c>
      <c r="C18" s="57" t="s">
        <v>431</v>
      </c>
      <c r="D18" s="77">
        <v>994017024</v>
      </c>
      <c r="E18" s="78">
        <v>65245000</v>
      </c>
      <c r="F18" s="79">
        <f t="shared" si="0"/>
        <v>1059262024</v>
      </c>
      <c r="G18" s="77">
        <v>1002078787</v>
      </c>
      <c r="H18" s="78">
        <v>64495000</v>
      </c>
      <c r="I18" s="79">
        <f t="shared" si="1"/>
        <v>1066573787</v>
      </c>
      <c r="J18" s="77">
        <v>194188778</v>
      </c>
      <c r="K18" s="78">
        <v>5882982</v>
      </c>
      <c r="L18" s="78">
        <f t="shared" si="2"/>
        <v>200071760</v>
      </c>
      <c r="M18" s="95">
        <f t="shared" si="3"/>
        <v>0.18887844127979425</v>
      </c>
      <c r="N18" s="77">
        <v>231444613</v>
      </c>
      <c r="O18" s="78">
        <v>10347298</v>
      </c>
      <c r="P18" s="78">
        <f t="shared" si="4"/>
        <v>241791911</v>
      </c>
      <c r="Q18" s="95">
        <f t="shared" si="5"/>
        <v>0.22826449501790125</v>
      </c>
      <c r="R18" s="77">
        <v>238246633</v>
      </c>
      <c r="S18" s="78">
        <v>8772141</v>
      </c>
      <c r="T18" s="78">
        <f t="shared" si="6"/>
        <v>247018774</v>
      </c>
      <c r="U18" s="95">
        <f t="shared" si="7"/>
        <v>0.23160026714588663</v>
      </c>
      <c r="V18" s="77">
        <v>343092056</v>
      </c>
      <c r="W18" s="78">
        <v>12120847</v>
      </c>
      <c r="X18" s="78">
        <f t="shared" si="8"/>
        <v>355212903</v>
      </c>
      <c r="Y18" s="95">
        <f t="shared" si="9"/>
        <v>0.33304109601185988</v>
      </c>
      <c r="Z18" s="77">
        <f t="shared" si="10"/>
        <v>1006972080</v>
      </c>
      <c r="AA18" s="78">
        <f t="shared" si="11"/>
        <v>37123268</v>
      </c>
      <c r="AB18" s="78">
        <f t="shared" si="12"/>
        <v>1044095348</v>
      </c>
      <c r="AC18" s="95">
        <f t="shared" si="13"/>
        <v>0.97892462830609583</v>
      </c>
      <c r="AD18" s="77">
        <v>231698581</v>
      </c>
      <c r="AE18" s="78">
        <v>16257497</v>
      </c>
      <c r="AF18" s="78">
        <f t="shared" si="14"/>
        <v>247956078</v>
      </c>
      <c r="AG18" s="78">
        <v>944314294</v>
      </c>
      <c r="AH18" s="78">
        <v>944314294</v>
      </c>
      <c r="AI18" s="79">
        <v>881388958</v>
      </c>
      <c r="AJ18" s="114">
        <f t="shared" si="15"/>
        <v>0.93336399078165388</v>
      </c>
      <c r="AK18" s="115">
        <f t="shared" si="16"/>
        <v>0.43256380672386663</v>
      </c>
    </row>
    <row r="19" spans="1:37" ht="13" x14ac:dyDescent="0.3">
      <c r="A19" s="55" t="s">
        <v>101</v>
      </c>
      <c r="B19" s="56" t="s">
        <v>77</v>
      </c>
      <c r="C19" s="57" t="s">
        <v>78</v>
      </c>
      <c r="D19" s="77">
        <v>5663182677</v>
      </c>
      <c r="E19" s="78">
        <v>241252400</v>
      </c>
      <c r="F19" s="79">
        <f t="shared" si="0"/>
        <v>5904435077</v>
      </c>
      <c r="G19" s="77">
        <v>6510251128</v>
      </c>
      <c r="H19" s="78">
        <v>236685507</v>
      </c>
      <c r="I19" s="79">
        <f t="shared" si="1"/>
        <v>6746936635</v>
      </c>
      <c r="J19" s="77">
        <v>1342644762</v>
      </c>
      <c r="K19" s="78">
        <v>28295642</v>
      </c>
      <c r="L19" s="78">
        <f t="shared" si="2"/>
        <v>1370940404</v>
      </c>
      <c r="M19" s="95">
        <f t="shared" si="3"/>
        <v>0.23218824258739496</v>
      </c>
      <c r="N19" s="77">
        <v>1213468392</v>
      </c>
      <c r="O19" s="78">
        <v>53756965</v>
      </c>
      <c r="P19" s="78">
        <f t="shared" si="4"/>
        <v>1267225357</v>
      </c>
      <c r="Q19" s="95">
        <f t="shared" si="5"/>
        <v>0.21462262527643336</v>
      </c>
      <c r="R19" s="77">
        <v>1191161408</v>
      </c>
      <c r="S19" s="78">
        <v>36541436</v>
      </c>
      <c r="T19" s="78">
        <f t="shared" si="6"/>
        <v>1227702844</v>
      </c>
      <c r="U19" s="95">
        <f t="shared" si="7"/>
        <v>0.18196448409360227</v>
      </c>
      <c r="V19" s="77">
        <v>1426337408</v>
      </c>
      <c r="W19" s="78">
        <v>83544399</v>
      </c>
      <c r="X19" s="78">
        <f t="shared" si="8"/>
        <v>1509881807</v>
      </c>
      <c r="Y19" s="95">
        <f t="shared" si="9"/>
        <v>0.22378775564119405</v>
      </c>
      <c r="Z19" s="77">
        <f t="shared" si="10"/>
        <v>5173611970</v>
      </c>
      <c r="AA19" s="78">
        <f t="shared" si="11"/>
        <v>202138442</v>
      </c>
      <c r="AB19" s="78">
        <f t="shared" si="12"/>
        <v>5375750412</v>
      </c>
      <c r="AC19" s="95">
        <f t="shared" si="13"/>
        <v>0.79676906762590338</v>
      </c>
      <c r="AD19" s="77">
        <v>1131585309</v>
      </c>
      <c r="AE19" s="78">
        <v>67936089</v>
      </c>
      <c r="AF19" s="78">
        <f t="shared" si="14"/>
        <v>1199521398</v>
      </c>
      <c r="AG19" s="78">
        <v>5319739711</v>
      </c>
      <c r="AH19" s="78">
        <v>5667769506</v>
      </c>
      <c r="AI19" s="79">
        <v>4681476305</v>
      </c>
      <c r="AJ19" s="114">
        <f t="shared" si="15"/>
        <v>0.82598212578053987</v>
      </c>
      <c r="AK19" s="115">
        <f t="shared" si="16"/>
        <v>0.25873686748521019</v>
      </c>
    </row>
    <row r="20" spans="1:37" ht="13" x14ac:dyDescent="0.3">
      <c r="A20" s="55" t="s">
        <v>101</v>
      </c>
      <c r="B20" s="56" t="s">
        <v>79</v>
      </c>
      <c r="C20" s="57" t="s">
        <v>80</v>
      </c>
      <c r="D20" s="77">
        <v>2516131497</v>
      </c>
      <c r="E20" s="78">
        <v>119789879</v>
      </c>
      <c r="F20" s="79">
        <f t="shared" si="0"/>
        <v>2635921376</v>
      </c>
      <c r="G20" s="77">
        <v>2790600910</v>
      </c>
      <c r="H20" s="78">
        <v>168955472</v>
      </c>
      <c r="I20" s="79">
        <f t="shared" si="1"/>
        <v>2959556382</v>
      </c>
      <c r="J20" s="77">
        <v>635475575</v>
      </c>
      <c r="K20" s="78">
        <v>9259524</v>
      </c>
      <c r="L20" s="78">
        <f t="shared" si="2"/>
        <v>644735099</v>
      </c>
      <c r="M20" s="95">
        <f t="shared" si="3"/>
        <v>0.24459572461845691</v>
      </c>
      <c r="N20" s="77">
        <v>619689295</v>
      </c>
      <c r="O20" s="78">
        <v>69436434</v>
      </c>
      <c r="P20" s="78">
        <f t="shared" si="4"/>
        <v>689125729</v>
      </c>
      <c r="Q20" s="95">
        <f t="shared" si="5"/>
        <v>0.26143637487615262</v>
      </c>
      <c r="R20" s="77">
        <v>625279891</v>
      </c>
      <c r="S20" s="78">
        <v>22044018</v>
      </c>
      <c r="T20" s="78">
        <f t="shared" si="6"/>
        <v>647323909</v>
      </c>
      <c r="U20" s="95">
        <f t="shared" si="7"/>
        <v>0.21872329006367955</v>
      </c>
      <c r="V20" s="77">
        <v>545803951</v>
      </c>
      <c r="W20" s="78">
        <v>35412583</v>
      </c>
      <c r="X20" s="78">
        <f t="shared" si="8"/>
        <v>581216534</v>
      </c>
      <c r="Y20" s="95">
        <f t="shared" si="9"/>
        <v>0.19638636977317095</v>
      </c>
      <c r="Z20" s="77">
        <f t="shared" si="10"/>
        <v>2426248712</v>
      </c>
      <c r="AA20" s="78">
        <f t="shared" si="11"/>
        <v>136152559</v>
      </c>
      <c r="AB20" s="78">
        <f t="shared" si="12"/>
        <v>2562401271</v>
      </c>
      <c r="AC20" s="95">
        <f t="shared" si="13"/>
        <v>0.86580586421144246</v>
      </c>
      <c r="AD20" s="77">
        <v>587300355</v>
      </c>
      <c r="AE20" s="78">
        <v>52777221</v>
      </c>
      <c r="AF20" s="78">
        <f t="shared" si="14"/>
        <v>640077576</v>
      </c>
      <c r="AG20" s="78">
        <v>2837393498</v>
      </c>
      <c r="AH20" s="78">
        <v>2945289345</v>
      </c>
      <c r="AI20" s="79">
        <v>2599281090</v>
      </c>
      <c r="AJ20" s="114">
        <f t="shared" si="15"/>
        <v>0.88252147260594527</v>
      </c>
      <c r="AK20" s="115">
        <f t="shared" si="16"/>
        <v>-9.1959231516649753E-2</v>
      </c>
    </row>
    <row r="21" spans="1:37" ht="13" x14ac:dyDescent="0.3">
      <c r="A21" s="55" t="s">
        <v>101</v>
      </c>
      <c r="B21" s="56" t="s">
        <v>432</v>
      </c>
      <c r="C21" s="57" t="s">
        <v>433</v>
      </c>
      <c r="D21" s="77">
        <v>522753416</v>
      </c>
      <c r="E21" s="78">
        <v>59117652</v>
      </c>
      <c r="F21" s="79">
        <f t="shared" si="0"/>
        <v>581871068</v>
      </c>
      <c r="G21" s="77">
        <v>665176925</v>
      </c>
      <c r="H21" s="78">
        <v>80422990</v>
      </c>
      <c r="I21" s="79">
        <f t="shared" si="1"/>
        <v>745599915</v>
      </c>
      <c r="J21" s="77">
        <v>93413855</v>
      </c>
      <c r="K21" s="78">
        <v>21070676</v>
      </c>
      <c r="L21" s="78">
        <f t="shared" si="2"/>
        <v>114484531</v>
      </c>
      <c r="M21" s="95">
        <f t="shared" si="3"/>
        <v>0.19675240323170701</v>
      </c>
      <c r="N21" s="77">
        <v>121046253</v>
      </c>
      <c r="O21" s="78">
        <v>25514244</v>
      </c>
      <c r="P21" s="78">
        <f t="shared" si="4"/>
        <v>146560497</v>
      </c>
      <c r="Q21" s="95">
        <f t="shared" si="5"/>
        <v>0.25187795898454945</v>
      </c>
      <c r="R21" s="77">
        <v>195875859</v>
      </c>
      <c r="S21" s="78">
        <v>6146152</v>
      </c>
      <c r="T21" s="78">
        <f t="shared" si="6"/>
        <v>202022011</v>
      </c>
      <c r="U21" s="95">
        <f t="shared" si="7"/>
        <v>0.2709522988612465</v>
      </c>
      <c r="V21" s="77">
        <v>-94430037</v>
      </c>
      <c r="W21" s="78">
        <v>28965107</v>
      </c>
      <c r="X21" s="78">
        <f t="shared" si="8"/>
        <v>-65464930</v>
      </c>
      <c r="Y21" s="95">
        <f t="shared" si="9"/>
        <v>-8.7801686511726595E-2</v>
      </c>
      <c r="Z21" s="77">
        <f t="shared" si="10"/>
        <v>315905930</v>
      </c>
      <c r="AA21" s="78">
        <f t="shared" si="11"/>
        <v>81696179</v>
      </c>
      <c r="AB21" s="78">
        <f t="shared" si="12"/>
        <v>397602109</v>
      </c>
      <c r="AC21" s="95">
        <f t="shared" si="13"/>
        <v>0.53326469196284709</v>
      </c>
      <c r="AD21" s="77">
        <v>206295425</v>
      </c>
      <c r="AE21" s="78">
        <v>19871637</v>
      </c>
      <c r="AF21" s="78">
        <f t="shared" si="14"/>
        <v>226167062</v>
      </c>
      <c r="AG21" s="78">
        <v>518703713</v>
      </c>
      <c r="AH21" s="78">
        <v>692014619</v>
      </c>
      <c r="AI21" s="79">
        <v>518504856</v>
      </c>
      <c r="AJ21" s="114">
        <f t="shared" si="15"/>
        <v>0.74926864514693148</v>
      </c>
      <c r="AK21" s="115">
        <f t="shared" si="16"/>
        <v>-1.289453863976002</v>
      </c>
    </row>
    <row r="22" spans="1:37" ht="13" x14ac:dyDescent="0.3">
      <c r="A22" s="55" t="s">
        <v>101</v>
      </c>
      <c r="B22" s="56" t="s">
        <v>434</v>
      </c>
      <c r="C22" s="57" t="s">
        <v>435</v>
      </c>
      <c r="D22" s="77">
        <v>1265588350</v>
      </c>
      <c r="E22" s="78">
        <v>256199805</v>
      </c>
      <c r="F22" s="79">
        <f t="shared" si="0"/>
        <v>1521788155</v>
      </c>
      <c r="G22" s="77">
        <v>1417436577</v>
      </c>
      <c r="H22" s="78">
        <v>287542672</v>
      </c>
      <c r="I22" s="79">
        <f t="shared" si="1"/>
        <v>1704979249</v>
      </c>
      <c r="J22" s="77">
        <v>185569248</v>
      </c>
      <c r="K22" s="78">
        <v>80211163</v>
      </c>
      <c r="L22" s="78">
        <f t="shared" si="2"/>
        <v>265780411</v>
      </c>
      <c r="M22" s="95">
        <f t="shared" si="3"/>
        <v>0.1746500721054699</v>
      </c>
      <c r="N22" s="77">
        <v>243825449</v>
      </c>
      <c r="O22" s="78">
        <v>81433727</v>
      </c>
      <c r="P22" s="78">
        <f t="shared" si="4"/>
        <v>325259176</v>
      </c>
      <c r="Q22" s="95">
        <f t="shared" si="5"/>
        <v>0.21373485851583593</v>
      </c>
      <c r="R22" s="77">
        <v>211383978</v>
      </c>
      <c r="S22" s="78">
        <v>35265938</v>
      </c>
      <c r="T22" s="78">
        <f t="shared" si="6"/>
        <v>246649916</v>
      </c>
      <c r="U22" s="95">
        <f t="shared" si="7"/>
        <v>0.14466446799552807</v>
      </c>
      <c r="V22" s="77">
        <v>379349348</v>
      </c>
      <c r="W22" s="78">
        <v>59719068</v>
      </c>
      <c r="X22" s="78">
        <f t="shared" si="8"/>
        <v>439068416</v>
      </c>
      <c r="Y22" s="95">
        <f t="shared" si="9"/>
        <v>0.2575212667588308</v>
      </c>
      <c r="Z22" s="77">
        <f t="shared" si="10"/>
        <v>1020128023</v>
      </c>
      <c r="AA22" s="78">
        <f t="shared" si="11"/>
        <v>256629896</v>
      </c>
      <c r="AB22" s="78">
        <f t="shared" si="12"/>
        <v>1276757919</v>
      </c>
      <c r="AC22" s="95">
        <f t="shared" si="13"/>
        <v>0.74884073794378481</v>
      </c>
      <c r="AD22" s="77">
        <v>212966471</v>
      </c>
      <c r="AE22" s="78">
        <v>35325972</v>
      </c>
      <c r="AF22" s="78">
        <f t="shared" si="14"/>
        <v>248292443</v>
      </c>
      <c r="AG22" s="78">
        <v>1450308214</v>
      </c>
      <c r="AH22" s="78">
        <v>1350169855</v>
      </c>
      <c r="AI22" s="79">
        <v>964967408</v>
      </c>
      <c r="AJ22" s="114">
        <f t="shared" si="15"/>
        <v>0.71470075000304312</v>
      </c>
      <c r="AK22" s="115">
        <f t="shared" si="16"/>
        <v>0.76835191073455267</v>
      </c>
    </row>
    <row r="23" spans="1:37" ht="13" x14ac:dyDescent="0.3">
      <c r="A23" s="55" t="s">
        <v>101</v>
      </c>
      <c r="B23" s="56" t="s">
        <v>436</v>
      </c>
      <c r="C23" s="57" t="s">
        <v>437</v>
      </c>
      <c r="D23" s="77">
        <v>832967112</v>
      </c>
      <c r="E23" s="78">
        <v>155276149</v>
      </c>
      <c r="F23" s="79">
        <f t="shared" si="0"/>
        <v>988243261</v>
      </c>
      <c r="G23" s="77">
        <v>958941690</v>
      </c>
      <c r="H23" s="78">
        <v>152776149</v>
      </c>
      <c r="I23" s="79">
        <f t="shared" si="1"/>
        <v>1111717839</v>
      </c>
      <c r="J23" s="77">
        <v>294728276</v>
      </c>
      <c r="K23" s="78">
        <v>32235292</v>
      </c>
      <c r="L23" s="78">
        <f t="shared" si="2"/>
        <v>326963568</v>
      </c>
      <c r="M23" s="95">
        <f t="shared" si="3"/>
        <v>0.33085332417966268</v>
      </c>
      <c r="N23" s="77">
        <v>177343705</v>
      </c>
      <c r="O23" s="78">
        <v>52930463</v>
      </c>
      <c r="P23" s="78">
        <f t="shared" si="4"/>
        <v>230274168</v>
      </c>
      <c r="Q23" s="95">
        <f t="shared" si="5"/>
        <v>0.23301364865062307</v>
      </c>
      <c r="R23" s="77">
        <v>151915510</v>
      </c>
      <c r="S23" s="78">
        <v>18956417</v>
      </c>
      <c r="T23" s="78">
        <f t="shared" si="6"/>
        <v>170871927</v>
      </c>
      <c r="U23" s="95">
        <f t="shared" si="7"/>
        <v>0.1537008051914511</v>
      </c>
      <c r="V23" s="77">
        <v>179994565</v>
      </c>
      <c r="W23" s="78">
        <v>29444707</v>
      </c>
      <c r="X23" s="78">
        <f t="shared" si="8"/>
        <v>209439272</v>
      </c>
      <c r="Y23" s="95">
        <f t="shared" si="9"/>
        <v>0.18839247212979193</v>
      </c>
      <c r="Z23" s="77">
        <f t="shared" si="10"/>
        <v>803982056</v>
      </c>
      <c r="AA23" s="78">
        <f t="shared" si="11"/>
        <v>133566879</v>
      </c>
      <c r="AB23" s="78">
        <f t="shared" si="12"/>
        <v>937548935</v>
      </c>
      <c r="AC23" s="95">
        <f t="shared" si="13"/>
        <v>0.84333353492225471</v>
      </c>
      <c r="AD23" s="77">
        <v>174920932</v>
      </c>
      <c r="AE23" s="78">
        <v>15032667</v>
      </c>
      <c r="AF23" s="78">
        <f t="shared" si="14"/>
        <v>189953599</v>
      </c>
      <c r="AG23" s="78">
        <v>951805656</v>
      </c>
      <c r="AH23" s="78">
        <v>954458779</v>
      </c>
      <c r="AI23" s="79">
        <v>748538074</v>
      </c>
      <c r="AJ23" s="114">
        <f t="shared" si="15"/>
        <v>0.78425395676516696</v>
      </c>
      <c r="AK23" s="115">
        <f t="shared" si="16"/>
        <v>0.10258122563921512</v>
      </c>
    </row>
    <row r="24" spans="1:37" ht="13" x14ac:dyDescent="0.3">
      <c r="A24" s="55" t="s">
        <v>116</v>
      </c>
      <c r="B24" s="56" t="s">
        <v>438</v>
      </c>
      <c r="C24" s="57" t="s">
        <v>439</v>
      </c>
      <c r="D24" s="77">
        <v>782952931</v>
      </c>
      <c r="E24" s="78">
        <v>40657500</v>
      </c>
      <c r="F24" s="79">
        <f t="shared" si="0"/>
        <v>823610431</v>
      </c>
      <c r="G24" s="77">
        <v>811269816</v>
      </c>
      <c r="H24" s="78">
        <v>48404967</v>
      </c>
      <c r="I24" s="79">
        <f t="shared" si="1"/>
        <v>859674783</v>
      </c>
      <c r="J24" s="77">
        <v>144403176</v>
      </c>
      <c r="K24" s="78">
        <v>1793550</v>
      </c>
      <c r="L24" s="78">
        <f t="shared" si="2"/>
        <v>146196726</v>
      </c>
      <c r="M24" s="95">
        <f t="shared" si="3"/>
        <v>0.17750713261668247</v>
      </c>
      <c r="N24" s="77">
        <v>261967219</v>
      </c>
      <c r="O24" s="78">
        <v>12688651</v>
      </c>
      <c r="P24" s="78">
        <f t="shared" si="4"/>
        <v>274655870</v>
      </c>
      <c r="Q24" s="95">
        <f t="shared" si="5"/>
        <v>0.33347789156400326</v>
      </c>
      <c r="R24" s="77">
        <v>155539245</v>
      </c>
      <c r="S24" s="78">
        <v>17306539</v>
      </c>
      <c r="T24" s="78">
        <f t="shared" si="6"/>
        <v>172845784</v>
      </c>
      <c r="U24" s="95">
        <f t="shared" si="7"/>
        <v>0.20105950228855324</v>
      </c>
      <c r="V24" s="77">
        <v>183479702</v>
      </c>
      <c r="W24" s="78">
        <v>10231362</v>
      </c>
      <c r="X24" s="78">
        <f t="shared" si="8"/>
        <v>193711064</v>
      </c>
      <c r="Y24" s="95">
        <f t="shared" si="9"/>
        <v>0.2253306341312096</v>
      </c>
      <c r="Z24" s="77">
        <f t="shared" si="10"/>
        <v>745389342</v>
      </c>
      <c r="AA24" s="78">
        <f t="shared" si="11"/>
        <v>42020102</v>
      </c>
      <c r="AB24" s="78">
        <f t="shared" si="12"/>
        <v>787409444</v>
      </c>
      <c r="AC24" s="95">
        <f t="shared" si="13"/>
        <v>0.91593874750191429</v>
      </c>
      <c r="AD24" s="77">
        <v>207583397</v>
      </c>
      <c r="AE24" s="78">
        <v>23357344</v>
      </c>
      <c r="AF24" s="78">
        <f t="shared" si="14"/>
        <v>230940741</v>
      </c>
      <c r="AG24" s="78">
        <v>836381738</v>
      </c>
      <c r="AH24" s="78">
        <v>1310907151</v>
      </c>
      <c r="AI24" s="79">
        <v>906968044</v>
      </c>
      <c r="AJ24" s="114">
        <f t="shared" si="15"/>
        <v>0.69186291592668259</v>
      </c>
      <c r="AK24" s="115">
        <f t="shared" si="16"/>
        <v>-0.16120878818865481</v>
      </c>
    </row>
    <row r="25" spans="1:37" ht="14" x14ac:dyDescent="0.3">
      <c r="A25" s="58" t="s">
        <v>0</v>
      </c>
      <c r="B25" s="59" t="s">
        <v>440</v>
      </c>
      <c r="C25" s="60" t="s">
        <v>0</v>
      </c>
      <c r="D25" s="80">
        <f>SUM(D18:D24)</f>
        <v>12577593007</v>
      </c>
      <c r="E25" s="81">
        <f>SUM(E18:E24)</f>
        <v>937538385</v>
      </c>
      <c r="F25" s="82">
        <f t="shared" si="0"/>
        <v>13515131392</v>
      </c>
      <c r="G25" s="80">
        <f>SUM(G18:G24)</f>
        <v>14155755833</v>
      </c>
      <c r="H25" s="81">
        <f>SUM(H18:H24)</f>
        <v>1039282757</v>
      </c>
      <c r="I25" s="82">
        <f t="shared" si="1"/>
        <v>15195038590</v>
      </c>
      <c r="J25" s="80">
        <f>SUM(J18:J24)</f>
        <v>2890423670</v>
      </c>
      <c r="K25" s="81">
        <f>SUM(K18:K24)</f>
        <v>178748829</v>
      </c>
      <c r="L25" s="81">
        <f t="shared" si="2"/>
        <v>3069172499</v>
      </c>
      <c r="M25" s="96">
        <f t="shared" si="3"/>
        <v>0.22709157683932935</v>
      </c>
      <c r="N25" s="80">
        <f>SUM(N18:N24)</f>
        <v>2868784926</v>
      </c>
      <c r="O25" s="81">
        <f>SUM(O18:O24)</f>
        <v>306107782</v>
      </c>
      <c r="P25" s="81">
        <f t="shared" si="4"/>
        <v>3174892708</v>
      </c>
      <c r="Q25" s="96">
        <f t="shared" si="5"/>
        <v>0.23491393578898623</v>
      </c>
      <c r="R25" s="80">
        <f>SUM(R18:R24)</f>
        <v>2769402524</v>
      </c>
      <c r="S25" s="81">
        <f>SUM(S18:S24)</f>
        <v>145032641</v>
      </c>
      <c r="T25" s="81">
        <f t="shared" si="6"/>
        <v>2914435165</v>
      </c>
      <c r="U25" s="96">
        <f t="shared" si="7"/>
        <v>0.19180176132741233</v>
      </c>
      <c r="V25" s="80">
        <f>SUM(V18:V24)</f>
        <v>2963626993</v>
      </c>
      <c r="W25" s="81">
        <f>SUM(W18:W24)</f>
        <v>259438073</v>
      </c>
      <c r="X25" s="81">
        <f t="shared" si="8"/>
        <v>3223065066</v>
      </c>
      <c r="Y25" s="96">
        <f t="shared" si="9"/>
        <v>0.21211298983611201</v>
      </c>
      <c r="Z25" s="80">
        <f t="shared" si="10"/>
        <v>11492238113</v>
      </c>
      <c r="AA25" s="81">
        <f t="shared" si="11"/>
        <v>889327325</v>
      </c>
      <c r="AB25" s="81">
        <f t="shared" si="12"/>
        <v>12381565438</v>
      </c>
      <c r="AC25" s="96">
        <f t="shared" si="13"/>
        <v>0.81484264516106109</v>
      </c>
      <c r="AD25" s="80">
        <f>SUM(AD18:AD24)</f>
        <v>2752350470</v>
      </c>
      <c r="AE25" s="81">
        <f>SUM(AE18:AE24)</f>
        <v>230558427</v>
      </c>
      <c r="AF25" s="81">
        <f t="shared" si="14"/>
        <v>2982908897</v>
      </c>
      <c r="AG25" s="81">
        <f>SUM(AG18:AG24)</f>
        <v>12858646824</v>
      </c>
      <c r="AH25" s="81">
        <f>SUM(AH18:AH24)</f>
        <v>13864923549</v>
      </c>
      <c r="AI25" s="82">
        <f>SUM(AI18:AI24)</f>
        <v>11301124735</v>
      </c>
      <c r="AJ25" s="116">
        <f t="shared" si="15"/>
        <v>0.81508741790466543</v>
      </c>
      <c r="AK25" s="117">
        <f t="shared" si="16"/>
        <v>8.0510728719047409E-2</v>
      </c>
    </row>
    <row r="26" spans="1:37" ht="13" x14ac:dyDescent="0.3">
      <c r="A26" s="55" t="s">
        <v>101</v>
      </c>
      <c r="B26" s="56" t="s">
        <v>441</v>
      </c>
      <c r="C26" s="57" t="s">
        <v>442</v>
      </c>
      <c r="D26" s="77">
        <v>1114601724</v>
      </c>
      <c r="E26" s="78">
        <v>123732799</v>
      </c>
      <c r="F26" s="79">
        <f t="shared" si="0"/>
        <v>1238334523</v>
      </c>
      <c r="G26" s="77">
        <v>1114601724</v>
      </c>
      <c r="H26" s="78">
        <v>123732799</v>
      </c>
      <c r="I26" s="79">
        <f t="shared" si="1"/>
        <v>1238334523</v>
      </c>
      <c r="J26" s="77">
        <v>297853394</v>
      </c>
      <c r="K26" s="78">
        <v>17214094</v>
      </c>
      <c r="L26" s="78">
        <f t="shared" si="2"/>
        <v>315067488</v>
      </c>
      <c r="M26" s="95">
        <f t="shared" si="3"/>
        <v>0.2544284134441433</v>
      </c>
      <c r="N26" s="77">
        <v>258965970</v>
      </c>
      <c r="O26" s="78">
        <v>34263212</v>
      </c>
      <c r="P26" s="78">
        <f t="shared" si="4"/>
        <v>293229182</v>
      </c>
      <c r="Q26" s="95">
        <f t="shared" si="5"/>
        <v>0.23679319000944948</v>
      </c>
      <c r="R26" s="77">
        <v>257087502</v>
      </c>
      <c r="S26" s="78">
        <v>18811717</v>
      </c>
      <c r="T26" s="78">
        <f t="shared" si="6"/>
        <v>275899219</v>
      </c>
      <c r="U26" s="95">
        <f t="shared" si="7"/>
        <v>0.22279861691298419</v>
      </c>
      <c r="V26" s="77">
        <v>312034715</v>
      </c>
      <c r="W26" s="78">
        <v>67251349</v>
      </c>
      <c r="X26" s="78">
        <f t="shared" si="8"/>
        <v>379286064</v>
      </c>
      <c r="Y26" s="95">
        <f t="shared" si="9"/>
        <v>0.30628724060857021</v>
      </c>
      <c r="Z26" s="77">
        <f t="shared" si="10"/>
        <v>1125941581</v>
      </c>
      <c r="AA26" s="78">
        <f t="shared" si="11"/>
        <v>137540372</v>
      </c>
      <c r="AB26" s="78">
        <f t="shared" si="12"/>
        <v>1263481953</v>
      </c>
      <c r="AC26" s="95">
        <f t="shared" si="13"/>
        <v>1.0203074609751472</v>
      </c>
      <c r="AD26" s="77">
        <v>271322531</v>
      </c>
      <c r="AE26" s="78">
        <v>45547127</v>
      </c>
      <c r="AF26" s="78">
        <f t="shared" si="14"/>
        <v>316869658</v>
      </c>
      <c r="AG26" s="78">
        <v>1196439766</v>
      </c>
      <c r="AH26" s="78">
        <v>1105279689</v>
      </c>
      <c r="AI26" s="79">
        <v>1101711767</v>
      </c>
      <c r="AJ26" s="114">
        <f t="shared" si="15"/>
        <v>0.99677192837658302</v>
      </c>
      <c r="AK26" s="115">
        <f t="shared" si="16"/>
        <v>0.19697817201544754</v>
      </c>
    </row>
    <row r="27" spans="1:37" ht="13" x14ac:dyDescent="0.3">
      <c r="A27" s="55" t="s">
        <v>101</v>
      </c>
      <c r="B27" s="56" t="s">
        <v>443</v>
      </c>
      <c r="C27" s="57" t="s">
        <v>444</v>
      </c>
      <c r="D27" s="77">
        <v>1344289255</v>
      </c>
      <c r="E27" s="78">
        <v>358492510</v>
      </c>
      <c r="F27" s="79">
        <f t="shared" si="0"/>
        <v>1702781765</v>
      </c>
      <c r="G27" s="77">
        <v>1318501687</v>
      </c>
      <c r="H27" s="78">
        <v>353275435</v>
      </c>
      <c r="I27" s="79">
        <f t="shared" si="1"/>
        <v>1671777122</v>
      </c>
      <c r="J27" s="77">
        <v>322194803</v>
      </c>
      <c r="K27" s="78">
        <v>67980573</v>
      </c>
      <c r="L27" s="78">
        <f t="shared" si="2"/>
        <v>390175376</v>
      </c>
      <c r="M27" s="95">
        <f t="shared" si="3"/>
        <v>0.22913997789963414</v>
      </c>
      <c r="N27" s="77">
        <v>384267327</v>
      </c>
      <c r="O27" s="78">
        <v>100580739</v>
      </c>
      <c r="P27" s="78">
        <f t="shared" si="4"/>
        <v>484848066</v>
      </c>
      <c r="Q27" s="95">
        <f t="shared" si="5"/>
        <v>0.28473881736688672</v>
      </c>
      <c r="R27" s="77">
        <v>422636372</v>
      </c>
      <c r="S27" s="78">
        <v>59393942</v>
      </c>
      <c r="T27" s="78">
        <f t="shared" si="6"/>
        <v>482030314</v>
      </c>
      <c r="U27" s="95">
        <f t="shared" si="7"/>
        <v>0.28833407734598726</v>
      </c>
      <c r="V27" s="77">
        <v>286865219</v>
      </c>
      <c r="W27" s="78">
        <v>63205708</v>
      </c>
      <c r="X27" s="78">
        <f t="shared" si="8"/>
        <v>350070927</v>
      </c>
      <c r="Y27" s="95">
        <f t="shared" si="9"/>
        <v>0.20940047712891241</v>
      </c>
      <c r="Z27" s="77">
        <f t="shared" si="10"/>
        <v>1415963721</v>
      </c>
      <c r="AA27" s="78">
        <f t="shared" si="11"/>
        <v>291160962</v>
      </c>
      <c r="AB27" s="78">
        <f t="shared" si="12"/>
        <v>1707124683</v>
      </c>
      <c r="AC27" s="95">
        <f t="shared" si="13"/>
        <v>1.021143704226382</v>
      </c>
      <c r="AD27" s="77">
        <v>324687697</v>
      </c>
      <c r="AE27" s="78">
        <v>78839396</v>
      </c>
      <c r="AF27" s="78">
        <f t="shared" si="14"/>
        <v>403527093</v>
      </c>
      <c r="AG27" s="78">
        <v>1766481744</v>
      </c>
      <c r="AH27" s="78">
        <v>1703851650</v>
      </c>
      <c r="AI27" s="79">
        <v>1725664329</v>
      </c>
      <c r="AJ27" s="114">
        <f t="shared" si="15"/>
        <v>1.0128019824965395</v>
      </c>
      <c r="AK27" s="115">
        <f t="shared" si="16"/>
        <v>-0.13247230961020007</v>
      </c>
    </row>
    <row r="28" spans="1:37" ht="13" x14ac:dyDescent="0.3">
      <c r="A28" s="55" t="s">
        <v>101</v>
      </c>
      <c r="B28" s="56" t="s">
        <v>445</v>
      </c>
      <c r="C28" s="57" t="s">
        <v>446</v>
      </c>
      <c r="D28" s="77">
        <v>1875423413</v>
      </c>
      <c r="E28" s="78">
        <v>580182587</v>
      </c>
      <c r="F28" s="79">
        <f t="shared" si="0"/>
        <v>2455606000</v>
      </c>
      <c r="G28" s="77">
        <v>1959884997</v>
      </c>
      <c r="H28" s="78">
        <v>571981999</v>
      </c>
      <c r="I28" s="79">
        <f t="shared" si="1"/>
        <v>2531866996</v>
      </c>
      <c r="J28" s="77">
        <v>233783839</v>
      </c>
      <c r="K28" s="78">
        <v>45579063</v>
      </c>
      <c r="L28" s="78">
        <f t="shared" si="2"/>
        <v>279362902</v>
      </c>
      <c r="M28" s="95">
        <f t="shared" si="3"/>
        <v>0.11376536056680103</v>
      </c>
      <c r="N28" s="77">
        <v>365324937</v>
      </c>
      <c r="O28" s="78">
        <v>47131549</v>
      </c>
      <c r="P28" s="78">
        <f t="shared" si="4"/>
        <v>412456486</v>
      </c>
      <c r="Q28" s="95">
        <f t="shared" si="5"/>
        <v>0.16796525419794545</v>
      </c>
      <c r="R28" s="77">
        <v>383619873</v>
      </c>
      <c r="S28" s="78">
        <v>79707735</v>
      </c>
      <c r="T28" s="78">
        <f t="shared" si="6"/>
        <v>463327608</v>
      </c>
      <c r="U28" s="95">
        <f t="shared" si="7"/>
        <v>0.18299839949412572</v>
      </c>
      <c r="V28" s="77">
        <v>365807079</v>
      </c>
      <c r="W28" s="78">
        <v>94214380</v>
      </c>
      <c r="X28" s="78">
        <f t="shared" si="8"/>
        <v>460021459</v>
      </c>
      <c r="Y28" s="95">
        <f t="shared" si="9"/>
        <v>0.18169258485014037</v>
      </c>
      <c r="Z28" s="77">
        <f t="shared" si="10"/>
        <v>1348535728</v>
      </c>
      <c r="AA28" s="78">
        <f t="shared" si="11"/>
        <v>266632727</v>
      </c>
      <c r="AB28" s="78">
        <f t="shared" si="12"/>
        <v>1615168455</v>
      </c>
      <c r="AC28" s="95">
        <f t="shared" si="13"/>
        <v>0.63793574368311723</v>
      </c>
      <c r="AD28" s="77">
        <v>339438009</v>
      </c>
      <c r="AE28" s="78">
        <v>33668339</v>
      </c>
      <c r="AF28" s="78">
        <f t="shared" si="14"/>
        <v>373106348</v>
      </c>
      <c r="AG28" s="78">
        <v>2287354980</v>
      </c>
      <c r="AH28" s="78">
        <v>2576693500</v>
      </c>
      <c r="AI28" s="79">
        <v>1409196426</v>
      </c>
      <c r="AJ28" s="114">
        <f t="shared" si="15"/>
        <v>0.54690106758914092</v>
      </c>
      <c r="AK28" s="115">
        <f t="shared" si="16"/>
        <v>0.23294996578294613</v>
      </c>
    </row>
    <row r="29" spans="1:37" ht="13" x14ac:dyDescent="0.3">
      <c r="A29" s="55" t="s">
        <v>101</v>
      </c>
      <c r="B29" s="56" t="s">
        <v>81</v>
      </c>
      <c r="C29" s="57" t="s">
        <v>82</v>
      </c>
      <c r="D29" s="77">
        <v>4556980897</v>
      </c>
      <c r="E29" s="78">
        <v>720934000</v>
      </c>
      <c r="F29" s="79">
        <f t="shared" si="0"/>
        <v>5277914897</v>
      </c>
      <c r="G29" s="77">
        <v>4916980897</v>
      </c>
      <c r="H29" s="78">
        <v>799815637</v>
      </c>
      <c r="I29" s="79">
        <f t="shared" si="1"/>
        <v>5716796534</v>
      </c>
      <c r="J29" s="77">
        <v>1117659208</v>
      </c>
      <c r="K29" s="78">
        <v>149170828</v>
      </c>
      <c r="L29" s="78">
        <f t="shared" si="2"/>
        <v>1266830036</v>
      </c>
      <c r="M29" s="95">
        <f t="shared" si="3"/>
        <v>0.24002471823107155</v>
      </c>
      <c r="N29" s="77">
        <v>1179582648</v>
      </c>
      <c r="O29" s="78">
        <v>228997712</v>
      </c>
      <c r="P29" s="78">
        <f t="shared" si="4"/>
        <v>1408580360</v>
      </c>
      <c r="Q29" s="95">
        <f t="shared" si="5"/>
        <v>0.26688197659281054</v>
      </c>
      <c r="R29" s="77">
        <v>1191669161</v>
      </c>
      <c r="S29" s="78">
        <v>181535690</v>
      </c>
      <c r="T29" s="78">
        <f t="shared" si="6"/>
        <v>1373204851</v>
      </c>
      <c r="U29" s="95">
        <f t="shared" si="7"/>
        <v>0.24020530428764075</v>
      </c>
      <c r="V29" s="77">
        <v>1575852989</v>
      </c>
      <c r="W29" s="78">
        <v>124830742</v>
      </c>
      <c r="X29" s="78">
        <f t="shared" si="8"/>
        <v>1700683731</v>
      </c>
      <c r="Y29" s="95">
        <f t="shared" si="9"/>
        <v>0.2974889382340925</v>
      </c>
      <c r="Z29" s="77">
        <f t="shared" si="10"/>
        <v>5064764006</v>
      </c>
      <c r="AA29" s="78">
        <f t="shared" si="11"/>
        <v>684534972</v>
      </c>
      <c r="AB29" s="78">
        <f t="shared" si="12"/>
        <v>5749298978</v>
      </c>
      <c r="AC29" s="95">
        <f t="shared" si="13"/>
        <v>1.005685429559491</v>
      </c>
      <c r="AD29" s="77">
        <v>1424488316</v>
      </c>
      <c r="AE29" s="78">
        <v>115909564</v>
      </c>
      <c r="AF29" s="78">
        <f t="shared" si="14"/>
        <v>1540397880</v>
      </c>
      <c r="AG29" s="78">
        <v>4905273512</v>
      </c>
      <c r="AH29" s="78">
        <v>5084831290</v>
      </c>
      <c r="AI29" s="79">
        <v>5256882557</v>
      </c>
      <c r="AJ29" s="114">
        <f t="shared" si="15"/>
        <v>1.0338361800397118</v>
      </c>
      <c r="AK29" s="115">
        <f t="shared" si="16"/>
        <v>0.10405483744238864</v>
      </c>
    </row>
    <row r="30" spans="1:37" ht="13" x14ac:dyDescent="0.3">
      <c r="A30" s="55" t="s">
        <v>116</v>
      </c>
      <c r="B30" s="56" t="s">
        <v>447</v>
      </c>
      <c r="C30" s="57" t="s">
        <v>448</v>
      </c>
      <c r="D30" s="77">
        <v>303772341</v>
      </c>
      <c r="E30" s="78">
        <v>205633023</v>
      </c>
      <c r="F30" s="79">
        <f t="shared" si="0"/>
        <v>509405364</v>
      </c>
      <c r="G30" s="77">
        <v>310824909</v>
      </c>
      <c r="H30" s="78">
        <v>199314124</v>
      </c>
      <c r="I30" s="79">
        <f t="shared" si="1"/>
        <v>510139033</v>
      </c>
      <c r="J30" s="77">
        <v>72683499</v>
      </c>
      <c r="K30" s="78">
        <v>45718514</v>
      </c>
      <c r="L30" s="78">
        <f t="shared" si="2"/>
        <v>118402013</v>
      </c>
      <c r="M30" s="95">
        <f t="shared" si="3"/>
        <v>0.23243181436149934</v>
      </c>
      <c r="N30" s="77">
        <v>79877136</v>
      </c>
      <c r="O30" s="78">
        <v>43155899</v>
      </c>
      <c r="P30" s="78">
        <f t="shared" si="4"/>
        <v>123033035</v>
      </c>
      <c r="Q30" s="95">
        <f t="shared" si="5"/>
        <v>0.2415228493746289</v>
      </c>
      <c r="R30" s="77">
        <v>73546893</v>
      </c>
      <c r="S30" s="78">
        <v>56297988</v>
      </c>
      <c r="T30" s="78">
        <f t="shared" si="6"/>
        <v>129844881</v>
      </c>
      <c r="U30" s="95">
        <f t="shared" si="7"/>
        <v>0.25452841794209463</v>
      </c>
      <c r="V30" s="77">
        <v>66841640</v>
      </c>
      <c r="W30" s="78">
        <v>51940851</v>
      </c>
      <c r="X30" s="78">
        <f t="shared" si="8"/>
        <v>118782491</v>
      </c>
      <c r="Y30" s="95">
        <f t="shared" si="9"/>
        <v>0.23284336879981501</v>
      </c>
      <c r="Z30" s="77">
        <f t="shared" si="10"/>
        <v>292949168</v>
      </c>
      <c r="AA30" s="78">
        <f t="shared" si="11"/>
        <v>197113252</v>
      </c>
      <c r="AB30" s="78">
        <f t="shared" si="12"/>
        <v>490062420</v>
      </c>
      <c r="AC30" s="95">
        <f t="shared" si="13"/>
        <v>0.9606448209188494</v>
      </c>
      <c r="AD30" s="77">
        <v>72029590</v>
      </c>
      <c r="AE30" s="78">
        <v>22412436</v>
      </c>
      <c r="AF30" s="78">
        <f t="shared" si="14"/>
        <v>94442026</v>
      </c>
      <c r="AG30" s="78">
        <v>396393486</v>
      </c>
      <c r="AH30" s="78">
        <v>414292908</v>
      </c>
      <c r="AI30" s="79">
        <v>369062588</v>
      </c>
      <c r="AJ30" s="114">
        <f t="shared" si="15"/>
        <v>0.89082526124246375</v>
      </c>
      <c r="AK30" s="115">
        <f t="shared" si="16"/>
        <v>0.25772917027425901</v>
      </c>
    </row>
    <row r="31" spans="1:37" ht="14" x14ac:dyDescent="0.3">
      <c r="A31" s="58" t="s">
        <v>0</v>
      </c>
      <c r="B31" s="59" t="s">
        <v>449</v>
      </c>
      <c r="C31" s="60" t="s">
        <v>0</v>
      </c>
      <c r="D31" s="80">
        <f>SUM(D26:D30)</f>
        <v>9195067630</v>
      </c>
      <c r="E31" s="81">
        <f>SUM(E26:E30)</f>
        <v>1988974919</v>
      </c>
      <c r="F31" s="82">
        <f t="shared" si="0"/>
        <v>11184042549</v>
      </c>
      <c r="G31" s="80">
        <f>SUM(G26:G30)</f>
        <v>9620794214</v>
      </c>
      <c r="H31" s="81">
        <f>SUM(H26:H30)</f>
        <v>2048119994</v>
      </c>
      <c r="I31" s="82">
        <f t="shared" si="1"/>
        <v>11668914208</v>
      </c>
      <c r="J31" s="80">
        <f>SUM(J26:J30)</f>
        <v>2044174743</v>
      </c>
      <c r="K31" s="81">
        <f>SUM(K26:K30)</f>
        <v>325663072</v>
      </c>
      <c r="L31" s="81">
        <f t="shared" si="2"/>
        <v>2369837815</v>
      </c>
      <c r="M31" s="96">
        <f t="shared" si="3"/>
        <v>0.21189456358174305</v>
      </c>
      <c r="N31" s="80">
        <f>SUM(N26:N30)</f>
        <v>2268018018</v>
      </c>
      <c r="O31" s="81">
        <f>SUM(O26:O30)</f>
        <v>454129111</v>
      </c>
      <c r="P31" s="81">
        <f t="shared" si="4"/>
        <v>2722147129</v>
      </c>
      <c r="Q31" s="96">
        <f t="shared" si="5"/>
        <v>0.24339563418805088</v>
      </c>
      <c r="R31" s="80">
        <f>SUM(R26:R30)</f>
        <v>2328559801</v>
      </c>
      <c r="S31" s="81">
        <f>SUM(S26:S30)</f>
        <v>395747072</v>
      </c>
      <c r="T31" s="81">
        <f t="shared" si="6"/>
        <v>2724306873</v>
      </c>
      <c r="U31" s="96">
        <f t="shared" si="7"/>
        <v>0.23346704110072758</v>
      </c>
      <c r="V31" s="80">
        <f>SUM(V26:V30)</f>
        <v>2607401642</v>
      </c>
      <c r="W31" s="81">
        <f>SUM(W26:W30)</f>
        <v>401443030</v>
      </c>
      <c r="X31" s="81">
        <f t="shared" si="8"/>
        <v>3008844672</v>
      </c>
      <c r="Y31" s="96">
        <f t="shared" si="9"/>
        <v>0.2578512977614652</v>
      </c>
      <c r="Z31" s="80">
        <f t="shared" si="10"/>
        <v>9248154204</v>
      </c>
      <c r="AA31" s="81">
        <f t="shared" si="11"/>
        <v>1576982285</v>
      </c>
      <c r="AB31" s="81">
        <f t="shared" si="12"/>
        <v>10825136489</v>
      </c>
      <c r="AC31" s="96">
        <f t="shared" si="13"/>
        <v>0.92769012575124421</v>
      </c>
      <c r="AD31" s="80">
        <f>SUM(AD26:AD30)</f>
        <v>2431966143</v>
      </c>
      <c r="AE31" s="81">
        <f>SUM(AE26:AE30)</f>
        <v>296376862</v>
      </c>
      <c r="AF31" s="81">
        <f t="shared" si="14"/>
        <v>2728343005</v>
      </c>
      <c r="AG31" s="81">
        <f>SUM(AG26:AG30)</f>
        <v>10551943488</v>
      </c>
      <c r="AH31" s="81">
        <f>SUM(AH26:AH30)</f>
        <v>10884949037</v>
      </c>
      <c r="AI31" s="82">
        <f>SUM(AI26:AI30)</f>
        <v>9862517667</v>
      </c>
      <c r="AJ31" s="116">
        <f t="shared" si="15"/>
        <v>0.90606925521428139</v>
      </c>
      <c r="AK31" s="117">
        <f t="shared" si="16"/>
        <v>0.10281026486990408</v>
      </c>
    </row>
    <row r="32" spans="1:37" ht="14" x14ac:dyDescent="0.3">
      <c r="A32" s="61" t="s">
        <v>0</v>
      </c>
      <c r="B32" s="62" t="s">
        <v>450</v>
      </c>
      <c r="C32" s="63" t="s">
        <v>0</v>
      </c>
      <c r="D32" s="83">
        <f>SUM(D9:D16,D18:D24,D26:D30)</f>
        <v>32002455787</v>
      </c>
      <c r="E32" s="84">
        <f>SUM(E9:E16,E18:E24,E26:E30)</f>
        <v>4013221064</v>
      </c>
      <c r="F32" s="85">
        <f t="shared" si="0"/>
        <v>36015676851</v>
      </c>
      <c r="G32" s="83">
        <f>SUM(G9:G16,G18:G24,G26:G30)</f>
        <v>34753776220</v>
      </c>
      <c r="H32" s="84">
        <f>SUM(H9:H16,H18:H24,H26:H30)</f>
        <v>4263079105</v>
      </c>
      <c r="I32" s="85">
        <f t="shared" si="1"/>
        <v>39016855325</v>
      </c>
      <c r="J32" s="83">
        <f>SUM(J9:J16,J18:J24,J26:J30)</f>
        <v>7219249653</v>
      </c>
      <c r="K32" s="84">
        <f>SUM(K9:K16,K18:K24,K26:K30)</f>
        <v>691830329</v>
      </c>
      <c r="L32" s="84">
        <f t="shared" si="2"/>
        <v>7911079982</v>
      </c>
      <c r="M32" s="97">
        <f t="shared" si="3"/>
        <v>0.21965656829743416</v>
      </c>
      <c r="N32" s="83">
        <f>SUM(N9:N16,N18:N24,N26:N30)</f>
        <v>7486491960</v>
      </c>
      <c r="O32" s="84">
        <f>SUM(O9:O16,O18:O24,O26:O30)</f>
        <v>1029818375</v>
      </c>
      <c r="P32" s="84">
        <f t="shared" si="4"/>
        <v>8516310335</v>
      </c>
      <c r="Q32" s="97">
        <f t="shared" si="5"/>
        <v>0.23646120466464421</v>
      </c>
      <c r="R32" s="83">
        <f>SUM(R9:R16,R18:R24,R26:R30)</f>
        <v>8266482865</v>
      </c>
      <c r="S32" s="84">
        <f>SUM(S9:S16,S18:S24,S26:S30)</f>
        <v>750417780</v>
      </c>
      <c r="T32" s="84">
        <f t="shared" si="6"/>
        <v>9016900645</v>
      </c>
      <c r="U32" s="97">
        <f t="shared" si="7"/>
        <v>0.23110270086842269</v>
      </c>
      <c r="V32" s="83">
        <f>SUM(V9:V16,V18:V24,V26:V30)</f>
        <v>8304506317</v>
      </c>
      <c r="W32" s="84">
        <f>SUM(W9:W16,W18:W24,W26:W30)</f>
        <v>926042341</v>
      </c>
      <c r="X32" s="84">
        <f t="shared" si="8"/>
        <v>9230548658</v>
      </c>
      <c r="Y32" s="97">
        <f t="shared" si="9"/>
        <v>0.23657848847919677</v>
      </c>
      <c r="Z32" s="83">
        <f t="shared" si="10"/>
        <v>31276730795</v>
      </c>
      <c r="AA32" s="84">
        <f t="shared" si="11"/>
        <v>3398108825</v>
      </c>
      <c r="AB32" s="84">
        <f t="shared" si="12"/>
        <v>34674839620</v>
      </c>
      <c r="AC32" s="97">
        <f t="shared" si="13"/>
        <v>0.88871436027244721</v>
      </c>
      <c r="AD32" s="83">
        <f>SUM(AD9:AD16,AD18:AD24,AD26:AD30)</f>
        <v>8376318290</v>
      </c>
      <c r="AE32" s="84">
        <f>SUM(AE9:AE16,AE18:AE24,AE26:AE30)</f>
        <v>1007115175</v>
      </c>
      <c r="AF32" s="84">
        <f t="shared" si="14"/>
        <v>9383433465</v>
      </c>
      <c r="AG32" s="84">
        <f>SUM(AG9:AG16,AG18:AG24,AG26:AG30)</f>
        <v>34778693800</v>
      </c>
      <c r="AH32" s="84">
        <f>SUM(AH9:AH16,AH18:AH24,AH26:AH30)</f>
        <v>36870863115</v>
      </c>
      <c r="AI32" s="85">
        <f>SUM(AI9:AI16,AI18:AI24,AI26:AI30)</f>
        <v>32148226435</v>
      </c>
      <c r="AJ32" s="118">
        <f t="shared" si="15"/>
        <v>0.87191412728066264</v>
      </c>
      <c r="AK32" s="119">
        <f t="shared" si="16"/>
        <v>-1.6293056008790052E-2</v>
      </c>
    </row>
    <row r="33" spans="4:37" x14ac:dyDescent="0.25"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76"/>
      <c r="O33" s="76"/>
      <c r="P33" s="76"/>
      <c r="Q33" s="94"/>
      <c r="R33" s="76"/>
      <c r="S33" s="76"/>
      <c r="T33" s="76"/>
      <c r="U33" s="94"/>
      <c r="V33" s="76"/>
      <c r="W33" s="76"/>
      <c r="X33" s="76"/>
      <c r="Y33" s="94"/>
      <c r="Z33" s="76"/>
      <c r="AA33" s="76"/>
      <c r="AB33" s="76"/>
      <c r="AC33" s="94"/>
      <c r="AD33" s="76"/>
      <c r="AE33" s="76"/>
      <c r="AF33" s="76"/>
      <c r="AG33" s="76"/>
      <c r="AH33" s="76"/>
      <c r="AI33" s="76"/>
      <c r="AJ33" s="94"/>
      <c r="AK33" s="94"/>
    </row>
    <row r="34" spans="4:37" x14ac:dyDescent="0.25">
      <c r="D34" s="76"/>
      <c r="E34" s="76"/>
      <c r="F34" s="76"/>
      <c r="G34" s="76"/>
      <c r="H34" s="76"/>
      <c r="I34" s="76"/>
      <c r="J34" s="76"/>
      <c r="K34" s="76"/>
      <c r="L34" s="76"/>
      <c r="M34" s="94"/>
      <c r="N34" s="76"/>
      <c r="O34" s="76"/>
      <c r="P34" s="76"/>
      <c r="Q34" s="94"/>
      <c r="R34" s="76"/>
      <c r="S34" s="76"/>
      <c r="T34" s="76"/>
      <c r="U34" s="94"/>
      <c r="V34" s="76"/>
      <c r="W34" s="76"/>
      <c r="X34" s="76"/>
      <c r="Y34" s="94"/>
      <c r="Z34" s="76"/>
      <c r="AA34" s="76"/>
      <c r="AB34" s="76"/>
      <c r="AC34" s="94"/>
      <c r="AD34" s="76"/>
      <c r="AE34" s="76"/>
      <c r="AF34" s="76"/>
      <c r="AG34" s="76"/>
      <c r="AH34" s="76"/>
      <c r="AI34" s="76"/>
      <c r="AJ34" s="94"/>
      <c r="AK34" s="94"/>
    </row>
    <row r="35" spans="4:37" x14ac:dyDescent="0.25">
      <c r="D35" s="76"/>
      <c r="E35" s="76"/>
      <c r="F35" s="76"/>
      <c r="G35" s="76"/>
      <c r="H35" s="76"/>
      <c r="I35" s="76"/>
      <c r="J35" s="76"/>
      <c r="K35" s="76"/>
      <c r="L35" s="76"/>
      <c r="M35" s="94"/>
      <c r="N35" s="76"/>
      <c r="O35" s="76"/>
      <c r="P35" s="76"/>
      <c r="Q35" s="94"/>
      <c r="R35" s="76"/>
      <c r="S35" s="76"/>
      <c r="T35" s="76"/>
      <c r="U35" s="94"/>
      <c r="V35" s="76"/>
      <c r="W35" s="76"/>
      <c r="X35" s="76"/>
      <c r="Y35" s="94"/>
      <c r="Z35" s="76"/>
      <c r="AA35" s="76"/>
      <c r="AB35" s="76"/>
      <c r="AC35" s="94"/>
      <c r="AD35" s="76"/>
      <c r="AE35" s="76"/>
      <c r="AF35" s="76"/>
      <c r="AG35" s="76"/>
      <c r="AH35" s="76"/>
      <c r="AI35" s="76"/>
      <c r="AJ35" s="94"/>
      <c r="AK35" s="94"/>
    </row>
    <row r="36" spans="4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4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4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4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4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4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4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4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4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4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4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4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4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34" max="3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81"/>
  <sheetViews>
    <sheetView showGridLines="0" view="pageBreakPreview" topLeftCell="K1" zoomScale="60" zoomScaleNormal="100" workbookViewId="0">
      <selection activeCell="AK16" sqref="AK16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38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451</v>
      </c>
      <c r="C9" s="57" t="s">
        <v>452</v>
      </c>
      <c r="D9" s="77">
        <v>423299568</v>
      </c>
      <c r="E9" s="78">
        <v>160220928</v>
      </c>
      <c r="F9" s="79">
        <f>$D9       +$E9</f>
        <v>583520496</v>
      </c>
      <c r="G9" s="77">
        <v>422975439</v>
      </c>
      <c r="H9" s="78">
        <v>158931129</v>
      </c>
      <c r="I9" s="79">
        <f>$G9       +$H9</f>
        <v>581906568</v>
      </c>
      <c r="J9" s="77">
        <v>60975495</v>
      </c>
      <c r="K9" s="78">
        <v>23595010</v>
      </c>
      <c r="L9" s="78">
        <f>$J9       +$K9</f>
        <v>84570505</v>
      </c>
      <c r="M9" s="95">
        <f>IF(($F9       =0),0,($L9       /$F9       ))</f>
        <v>0.1449315072559165</v>
      </c>
      <c r="N9" s="77">
        <v>79030457</v>
      </c>
      <c r="O9" s="78">
        <v>33829119</v>
      </c>
      <c r="P9" s="78">
        <f>$N9       +$O9</f>
        <v>112859576</v>
      </c>
      <c r="Q9" s="95">
        <f>IF(($F9       =0),0,($P9       /$F9       ))</f>
        <v>0.19341150272123431</v>
      </c>
      <c r="R9" s="77">
        <v>65428214</v>
      </c>
      <c r="S9" s="78">
        <v>8288437</v>
      </c>
      <c r="T9" s="78">
        <f>$R9       +$S9</f>
        <v>73716651</v>
      </c>
      <c r="U9" s="95">
        <f>IF(($I9       =0),0,($T9       /$I9       ))</f>
        <v>0.12668124928261679</v>
      </c>
      <c r="V9" s="77">
        <v>107114854</v>
      </c>
      <c r="W9" s="78">
        <v>39551746</v>
      </c>
      <c r="X9" s="78">
        <f>$V9       +$W9</f>
        <v>146666600</v>
      </c>
      <c r="Y9" s="95">
        <f>IF(($I9       =0),0,($X9       /$I9       ))</f>
        <v>0.25204492965956693</v>
      </c>
      <c r="Z9" s="77">
        <f>$J9       +$N9       +$R9       +$V9</f>
        <v>312549020</v>
      </c>
      <c r="AA9" s="78">
        <f>$K9       +$O9       +$S9       +$W9</f>
        <v>105264312</v>
      </c>
      <c r="AB9" s="78">
        <f>$Z9       +$AA9</f>
        <v>417813332</v>
      </c>
      <c r="AC9" s="95">
        <f>IF(($I9       =0),0,($AB9       /$I9       ))</f>
        <v>0.71800758914960383</v>
      </c>
      <c r="AD9" s="77">
        <v>187974147</v>
      </c>
      <c r="AE9" s="78">
        <v>40835583</v>
      </c>
      <c r="AF9" s="78">
        <f>$AD9       +$AE9</f>
        <v>228809730</v>
      </c>
      <c r="AG9" s="78">
        <v>560197451</v>
      </c>
      <c r="AH9" s="78">
        <v>658132452</v>
      </c>
      <c r="AI9" s="79">
        <v>516938243</v>
      </c>
      <c r="AJ9" s="114">
        <f>IF(($AH9       =0),0,($AI9       /$AH9       ))</f>
        <v>0.78546232058467158</v>
      </c>
      <c r="AK9" s="115">
        <f>IF(($AF9       =0),0,(($X9       /$AF9       )-1))</f>
        <v>-0.3590019095778838</v>
      </c>
    </row>
    <row r="10" spans="1:37" ht="13" x14ac:dyDescent="0.3">
      <c r="A10" s="55" t="s">
        <v>101</v>
      </c>
      <c r="B10" s="56" t="s">
        <v>453</v>
      </c>
      <c r="C10" s="57" t="s">
        <v>454</v>
      </c>
      <c r="D10" s="77">
        <v>724214400</v>
      </c>
      <c r="E10" s="78">
        <v>134586828</v>
      </c>
      <c r="F10" s="79">
        <f t="shared" ref="F10:F45" si="0">$D10      +$E10</f>
        <v>858801228</v>
      </c>
      <c r="G10" s="77">
        <v>736293253</v>
      </c>
      <c r="H10" s="78">
        <v>126301361</v>
      </c>
      <c r="I10" s="79">
        <f t="shared" ref="I10:I45" si="1">$G10      +$H10</f>
        <v>862594614</v>
      </c>
      <c r="J10" s="77">
        <v>186387589</v>
      </c>
      <c r="K10" s="78">
        <v>38241784</v>
      </c>
      <c r="L10" s="78">
        <f t="shared" ref="L10:L45" si="2">$J10      +$K10</f>
        <v>224629373</v>
      </c>
      <c r="M10" s="95">
        <f t="shared" ref="M10:M45" si="3">IF(($F10      =0),0,($L10      /$F10      ))</f>
        <v>0.26156154145601662</v>
      </c>
      <c r="N10" s="77">
        <v>199709332</v>
      </c>
      <c r="O10" s="78">
        <v>52801982</v>
      </c>
      <c r="P10" s="78">
        <f t="shared" ref="P10:P45" si="4">$N10      +$O10</f>
        <v>252511314</v>
      </c>
      <c r="Q10" s="95">
        <f t="shared" ref="Q10:Q45" si="5">IF(($F10      =0),0,($P10      /$F10      ))</f>
        <v>0.29402765828369309</v>
      </c>
      <c r="R10" s="77">
        <v>195567341</v>
      </c>
      <c r="S10" s="78">
        <v>26463360</v>
      </c>
      <c r="T10" s="78">
        <f t="shared" ref="T10:T45" si="6">$R10      +$S10</f>
        <v>222030701</v>
      </c>
      <c r="U10" s="95">
        <f t="shared" ref="U10:U45" si="7">IF(($I10      =0),0,($T10      /$I10      ))</f>
        <v>0.25739866374820652</v>
      </c>
      <c r="V10" s="77">
        <v>225615551</v>
      </c>
      <c r="W10" s="78">
        <v>36894641</v>
      </c>
      <c r="X10" s="78">
        <f t="shared" ref="X10:X45" si="8">$V10      +$W10</f>
        <v>262510192</v>
      </c>
      <c r="Y10" s="95">
        <f t="shared" ref="Y10:Y45" si="9">IF(($I10      =0),0,($X10      /$I10      ))</f>
        <v>0.30432625910182182</v>
      </c>
      <c r="Z10" s="77">
        <f t="shared" ref="Z10:Z45" si="10">$J10      +$N10      +$R10      +$V10</f>
        <v>807279813</v>
      </c>
      <c r="AA10" s="78">
        <f t="shared" ref="AA10:AA45" si="11">$K10      +$O10      +$S10      +$W10</f>
        <v>154401767</v>
      </c>
      <c r="AB10" s="78">
        <f t="shared" ref="AB10:AB45" si="12">$Z10      +$AA10</f>
        <v>961681580</v>
      </c>
      <c r="AC10" s="95">
        <f t="shared" ref="AC10:AC45" si="13">IF(($I10      =0),0,($AB10      /$I10      ))</f>
        <v>1.114870837809335</v>
      </c>
      <c r="AD10" s="77">
        <v>179498265</v>
      </c>
      <c r="AE10" s="78">
        <v>62787425</v>
      </c>
      <c r="AF10" s="78">
        <f t="shared" ref="AF10:AF45" si="14">$AD10      +$AE10</f>
        <v>242285690</v>
      </c>
      <c r="AG10" s="78">
        <v>851499824</v>
      </c>
      <c r="AH10" s="78">
        <v>929830938</v>
      </c>
      <c r="AI10" s="79">
        <v>828438137</v>
      </c>
      <c r="AJ10" s="114">
        <f t="shared" ref="AJ10:AJ45" si="15">IF(($AH10      =0),0,($AI10      /$AH10      ))</f>
        <v>0.89095565994170012</v>
      </c>
      <c r="AK10" s="115">
        <f t="shared" ref="AK10:AK45" si="16">IF(($AF10      =0),0,(($X10      /$AF10      )-1))</f>
        <v>8.3473778414234756E-2</v>
      </c>
    </row>
    <row r="11" spans="1:37" ht="13" x14ac:dyDescent="0.3">
      <c r="A11" s="55" t="s">
        <v>101</v>
      </c>
      <c r="B11" s="56" t="s">
        <v>455</v>
      </c>
      <c r="C11" s="57" t="s">
        <v>456</v>
      </c>
      <c r="D11" s="77">
        <v>808337357</v>
      </c>
      <c r="E11" s="78">
        <v>76481914</v>
      </c>
      <c r="F11" s="79">
        <f t="shared" si="0"/>
        <v>884819271</v>
      </c>
      <c r="G11" s="77">
        <v>846134981</v>
      </c>
      <c r="H11" s="78">
        <v>107341352</v>
      </c>
      <c r="I11" s="79">
        <f t="shared" si="1"/>
        <v>953476333</v>
      </c>
      <c r="J11" s="77">
        <v>152353448</v>
      </c>
      <c r="K11" s="78">
        <v>17789547</v>
      </c>
      <c r="L11" s="78">
        <f t="shared" si="2"/>
        <v>170142995</v>
      </c>
      <c r="M11" s="95">
        <f t="shared" si="3"/>
        <v>0.19229124023000624</v>
      </c>
      <c r="N11" s="77">
        <v>221868241</v>
      </c>
      <c r="O11" s="78">
        <v>13351938</v>
      </c>
      <c r="P11" s="78">
        <f t="shared" si="4"/>
        <v>235220179</v>
      </c>
      <c r="Q11" s="95">
        <f t="shared" si="5"/>
        <v>0.26583980108633959</v>
      </c>
      <c r="R11" s="77">
        <v>120080789</v>
      </c>
      <c r="S11" s="78">
        <v>7810168</v>
      </c>
      <c r="T11" s="78">
        <f t="shared" si="6"/>
        <v>127890957</v>
      </c>
      <c r="U11" s="95">
        <f t="shared" si="7"/>
        <v>0.13413123385832379</v>
      </c>
      <c r="V11" s="77">
        <v>266604637</v>
      </c>
      <c r="W11" s="78">
        <v>44928466</v>
      </c>
      <c r="X11" s="78">
        <f t="shared" si="8"/>
        <v>311533103</v>
      </c>
      <c r="Y11" s="95">
        <f t="shared" si="9"/>
        <v>0.32673396519428866</v>
      </c>
      <c r="Z11" s="77">
        <f t="shared" si="10"/>
        <v>760907115</v>
      </c>
      <c r="AA11" s="78">
        <f t="shared" si="11"/>
        <v>83880119</v>
      </c>
      <c r="AB11" s="78">
        <f t="shared" si="12"/>
        <v>844787234</v>
      </c>
      <c r="AC11" s="95">
        <f t="shared" si="13"/>
        <v>0.8860075544213849</v>
      </c>
      <c r="AD11" s="77">
        <v>238902330</v>
      </c>
      <c r="AE11" s="78">
        <v>24336395</v>
      </c>
      <c r="AF11" s="78">
        <f t="shared" si="14"/>
        <v>263238725</v>
      </c>
      <c r="AG11" s="78">
        <v>920840130</v>
      </c>
      <c r="AH11" s="78">
        <v>888152146</v>
      </c>
      <c r="AI11" s="79">
        <v>843531197</v>
      </c>
      <c r="AJ11" s="114">
        <f t="shared" si="15"/>
        <v>0.94975979149410283</v>
      </c>
      <c r="AK11" s="115">
        <f t="shared" si="16"/>
        <v>0.18346228504183792</v>
      </c>
    </row>
    <row r="12" spans="1:37" ht="13" x14ac:dyDescent="0.3">
      <c r="A12" s="55" t="s">
        <v>116</v>
      </c>
      <c r="B12" s="56" t="s">
        <v>457</v>
      </c>
      <c r="C12" s="57" t="s">
        <v>458</v>
      </c>
      <c r="D12" s="77">
        <v>126675461</v>
      </c>
      <c r="E12" s="78">
        <v>680000</v>
      </c>
      <c r="F12" s="79">
        <f t="shared" si="0"/>
        <v>127355461</v>
      </c>
      <c r="G12" s="77">
        <v>125898471</v>
      </c>
      <c r="H12" s="78">
        <v>516150</v>
      </c>
      <c r="I12" s="79">
        <f t="shared" si="1"/>
        <v>126414621</v>
      </c>
      <c r="J12" s="77">
        <v>23442100</v>
      </c>
      <c r="K12" s="78">
        <v>228035</v>
      </c>
      <c r="L12" s="78">
        <f t="shared" si="2"/>
        <v>23670135</v>
      </c>
      <c r="M12" s="95">
        <f t="shared" si="3"/>
        <v>0.18585881448774308</v>
      </c>
      <c r="N12" s="77">
        <v>38345085</v>
      </c>
      <c r="O12" s="78">
        <v>-10699</v>
      </c>
      <c r="P12" s="78">
        <f t="shared" si="4"/>
        <v>38334386</v>
      </c>
      <c r="Q12" s="95">
        <f t="shared" si="5"/>
        <v>0.30100307987578168</v>
      </c>
      <c r="R12" s="77">
        <v>30411625</v>
      </c>
      <c r="S12" s="78">
        <v>-34416</v>
      </c>
      <c r="T12" s="78">
        <f t="shared" si="6"/>
        <v>30377209</v>
      </c>
      <c r="U12" s="95">
        <f t="shared" si="7"/>
        <v>0.24029822468083023</v>
      </c>
      <c r="V12" s="77">
        <v>30426174</v>
      </c>
      <c r="W12" s="78">
        <v>135555</v>
      </c>
      <c r="X12" s="78">
        <f t="shared" si="8"/>
        <v>30561729</v>
      </c>
      <c r="Y12" s="95">
        <f t="shared" si="9"/>
        <v>0.24175786596710203</v>
      </c>
      <c r="Z12" s="77">
        <f t="shared" si="10"/>
        <v>122624984</v>
      </c>
      <c r="AA12" s="78">
        <f t="shared" si="11"/>
        <v>318475</v>
      </c>
      <c r="AB12" s="78">
        <f t="shared" si="12"/>
        <v>122943459</v>
      </c>
      <c r="AC12" s="95">
        <f t="shared" si="13"/>
        <v>0.97254145151453641</v>
      </c>
      <c r="AD12" s="77">
        <v>30903278</v>
      </c>
      <c r="AE12" s="78">
        <v>393732</v>
      </c>
      <c r="AF12" s="78">
        <f t="shared" si="14"/>
        <v>31297010</v>
      </c>
      <c r="AG12" s="78">
        <v>131023255</v>
      </c>
      <c r="AH12" s="78">
        <v>138220392</v>
      </c>
      <c r="AI12" s="79">
        <v>119170892</v>
      </c>
      <c r="AJ12" s="114">
        <f t="shared" si="15"/>
        <v>0.86218024906194735</v>
      </c>
      <c r="AK12" s="115">
        <f t="shared" si="16"/>
        <v>-2.349365003238324E-2</v>
      </c>
    </row>
    <row r="13" spans="1:37" ht="14" x14ac:dyDescent="0.3">
      <c r="A13" s="58" t="s">
        <v>0</v>
      </c>
      <c r="B13" s="59" t="s">
        <v>459</v>
      </c>
      <c r="C13" s="60" t="s">
        <v>0</v>
      </c>
      <c r="D13" s="80">
        <f>SUM(D9:D12)</f>
        <v>2082526786</v>
      </c>
      <c r="E13" s="81">
        <f>SUM(E9:E12)</f>
        <v>371969670</v>
      </c>
      <c r="F13" s="82">
        <f t="shared" si="0"/>
        <v>2454496456</v>
      </c>
      <c r="G13" s="80">
        <f>SUM(G9:G12)</f>
        <v>2131302144</v>
      </c>
      <c r="H13" s="81">
        <f>SUM(H9:H12)</f>
        <v>393089992</v>
      </c>
      <c r="I13" s="82">
        <f t="shared" si="1"/>
        <v>2524392136</v>
      </c>
      <c r="J13" s="80">
        <f>SUM(J9:J12)</f>
        <v>423158632</v>
      </c>
      <c r="K13" s="81">
        <f>SUM(K9:K12)</f>
        <v>79854376</v>
      </c>
      <c r="L13" s="81">
        <f t="shared" si="2"/>
        <v>503013008</v>
      </c>
      <c r="M13" s="96">
        <f t="shared" si="3"/>
        <v>0.20493531647617094</v>
      </c>
      <c r="N13" s="80">
        <f>SUM(N9:N12)</f>
        <v>538953115</v>
      </c>
      <c r="O13" s="81">
        <f>SUM(O9:O12)</f>
        <v>99972340</v>
      </c>
      <c r="P13" s="81">
        <f t="shared" si="4"/>
        <v>638925455</v>
      </c>
      <c r="Q13" s="96">
        <f t="shared" si="5"/>
        <v>0.26030815951603886</v>
      </c>
      <c r="R13" s="80">
        <f>SUM(R9:R12)</f>
        <v>411487969</v>
      </c>
      <c r="S13" s="81">
        <f>SUM(S9:S12)</f>
        <v>42527549</v>
      </c>
      <c r="T13" s="81">
        <f t="shared" si="6"/>
        <v>454015518</v>
      </c>
      <c r="U13" s="96">
        <f t="shared" si="7"/>
        <v>0.17985142305165222</v>
      </c>
      <c r="V13" s="80">
        <f>SUM(V9:V12)</f>
        <v>629761216</v>
      </c>
      <c r="W13" s="81">
        <f>SUM(W9:W12)</f>
        <v>121510408</v>
      </c>
      <c r="X13" s="81">
        <f t="shared" si="8"/>
        <v>751271624</v>
      </c>
      <c r="Y13" s="96">
        <f t="shared" si="9"/>
        <v>0.29760496132364755</v>
      </c>
      <c r="Z13" s="80">
        <f t="shared" si="10"/>
        <v>2003360932</v>
      </c>
      <c r="AA13" s="81">
        <f t="shared" si="11"/>
        <v>343864673</v>
      </c>
      <c r="AB13" s="81">
        <f t="shared" si="12"/>
        <v>2347225605</v>
      </c>
      <c r="AC13" s="96">
        <f t="shared" si="13"/>
        <v>0.92981814177224964</v>
      </c>
      <c r="AD13" s="80">
        <f>SUM(AD9:AD12)</f>
        <v>637278020</v>
      </c>
      <c r="AE13" s="81">
        <f>SUM(AE9:AE12)</f>
        <v>128353135</v>
      </c>
      <c r="AF13" s="81">
        <f t="shared" si="14"/>
        <v>765631155</v>
      </c>
      <c r="AG13" s="81">
        <f>SUM(AG9:AG12)</f>
        <v>2463560660</v>
      </c>
      <c r="AH13" s="81">
        <f>SUM(AH9:AH12)</f>
        <v>2614335928</v>
      </c>
      <c r="AI13" s="82">
        <f>SUM(AI9:AI12)</f>
        <v>2308078469</v>
      </c>
      <c r="AJ13" s="116">
        <f t="shared" si="15"/>
        <v>0.88285458814992812</v>
      </c>
      <c r="AK13" s="117">
        <f t="shared" si="16"/>
        <v>-1.875515501978231E-2</v>
      </c>
    </row>
    <row r="14" spans="1:37" ht="13" x14ac:dyDescent="0.3">
      <c r="A14" s="55" t="s">
        <v>101</v>
      </c>
      <c r="B14" s="56" t="s">
        <v>460</v>
      </c>
      <c r="C14" s="57" t="s">
        <v>461</v>
      </c>
      <c r="D14" s="77">
        <v>136326107</v>
      </c>
      <c r="E14" s="78">
        <v>21726655</v>
      </c>
      <c r="F14" s="79">
        <f t="shared" si="0"/>
        <v>158052762</v>
      </c>
      <c r="G14" s="77">
        <v>137928388</v>
      </c>
      <c r="H14" s="78">
        <v>21726655</v>
      </c>
      <c r="I14" s="79">
        <f t="shared" si="1"/>
        <v>159655043</v>
      </c>
      <c r="J14" s="77">
        <v>24462164</v>
      </c>
      <c r="K14" s="78">
        <v>1707723</v>
      </c>
      <c r="L14" s="78">
        <f t="shared" si="2"/>
        <v>26169887</v>
      </c>
      <c r="M14" s="95">
        <f t="shared" si="3"/>
        <v>0.16557690399614783</v>
      </c>
      <c r="N14" s="77">
        <v>18521890</v>
      </c>
      <c r="O14" s="78">
        <v>5717854</v>
      </c>
      <c r="P14" s="78">
        <f t="shared" si="4"/>
        <v>24239744</v>
      </c>
      <c r="Q14" s="95">
        <f t="shared" si="5"/>
        <v>0.15336488710016974</v>
      </c>
      <c r="R14" s="77">
        <v>21704166</v>
      </c>
      <c r="S14" s="78">
        <v>3713918</v>
      </c>
      <c r="T14" s="78">
        <f t="shared" si="6"/>
        <v>25418084</v>
      </c>
      <c r="U14" s="95">
        <f t="shared" si="7"/>
        <v>0.15920627073458618</v>
      </c>
      <c r="V14" s="77">
        <v>26876559</v>
      </c>
      <c r="W14" s="78">
        <v>2189120</v>
      </c>
      <c r="X14" s="78">
        <f t="shared" si="8"/>
        <v>29065679</v>
      </c>
      <c r="Y14" s="95">
        <f t="shared" si="9"/>
        <v>0.18205299659716981</v>
      </c>
      <c r="Z14" s="77">
        <f t="shared" si="10"/>
        <v>91564779</v>
      </c>
      <c r="AA14" s="78">
        <f t="shared" si="11"/>
        <v>13328615</v>
      </c>
      <c r="AB14" s="78">
        <f t="shared" si="12"/>
        <v>104893394</v>
      </c>
      <c r="AC14" s="95">
        <f t="shared" si="13"/>
        <v>0.65700019259648446</v>
      </c>
      <c r="AD14" s="77">
        <v>28256011</v>
      </c>
      <c r="AE14" s="78">
        <v>4495767</v>
      </c>
      <c r="AF14" s="78">
        <f t="shared" si="14"/>
        <v>32751778</v>
      </c>
      <c r="AG14" s="78">
        <v>142615973</v>
      </c>
      <c r="AH14" s="78">
        <v>143574466</v>
      </c>
      <c r="AI14" s="79">
        <v>99398826</v>
      </c>
      <c r="AJ14" s="114">
        <f t="shared" si="15"/>
        <v>0.69231548456534042</v>
      </c>
      <c r="AK14" s="115">
        <f t="shared" si="16"/>
        <v>-0.11254653106161139</v>
      </c>
    </row>
    <row r="15" spans="1:37" ht="13" x14ac:dyDescent="0.3">
      <c r="A15" s="55" t="s">
        <v>101</v>
      </c>
      <c r="B15" s="56" t="s">
        <v>462</v>
      </c>
      <c r="C15" s="57" t="s">
        <v>463</v>
      </c>
      <c r="D15" s="77">
        <v>564107286</v>
      </c>
      <c r="E15" s="78">
        <v>77642214</v>
      </c>
      <c r="F15" s="79">
        <f t="shared" si="0"/>
        <v>641749500</v>
      </c>
      <c r="G15" s="77">
        <v>624752122</v>
      </c>
      <c r="H15" s="78">
        <v>92693821</v>
      </c>
      <c r="I15" s="79">
        <f t="shared" si="1"/>
        <v>717445943</v>
      </c>
      <c r="J15" s="77">
        <v>135798439</v>
      </c>
      <c r="K15" s="78">
        <v>5399545</v>
      </c>
      <c r="L15" s="78">
        <f t="shared" si="2"/>
        <v>141197984</v>
      </c>
      <c r="M15" s="95">
        <f t="shared" si="3"/>
        <v>0.22002040359984698</v>
      </c>
      <c r="N15" s="77">
        <v>112836928</v>
      </c>
      <c r="O15" s="78">
        <v>8493434</v>
      </c>
      <c r="P15" s="78">
        <f t="shared" si="4"/>
        <v>121330362</v>
      </c>
      <c r="Q15" s="95">
        <f t="shared" si="5"/>
        <v>0.18906187227259233</v>
      </c>
      <c r="R15" s="77">
        <v>104770827</v>
      </c>
      <c r="S15" s="78">
        <v>8182790</v>
      </c>
      <c r="T15" s="78">
        <f t="shared" si="6"/>
        <v>112953617</v>
      </c>
      <c r="U15" s="95">
        <f t="shared" si="7"/>
        <v>0.15743850544012344</v>
      </c>
      <c r="V15" s="77">
        <v>89088389</v>
      </c>
      <c r="W15" s="78">
        <v>16665291</v>
      </c>
      <c r="X15" s="78">
        <f t="shared" si="8"/>
        <v>105753680</v>
      </c>
      <c r="Y15" s="95">
        <f t="shared" si="9"/>
        <v>0.14740299395629866</v>
      </c>
      <c r="Z15" s="77">
        <f t="shared" si="10"/>
        <v>442494583</v>
      </c>
      <c r="AA15" s="78">
        <f t="shared" si="11"/>
        <v>38741060</v>
      </c>
      <c r="AB15" s="78">
        <f t="shared" si="12"/>
        <v>481235643</v>
      </c>
      <c r="AC15" s="95">
        <f t="shared" si="13"/>
        <v>0.67076223330180573</v>
      </c>
      <c r="AD15" s="77">
        <v>109753968</v>
      </c>
      <c r="AE15" s="78">
        <v>10533760</v>
      </c>
      <c r="AF15" s="78">
        <f t="shared" si="14"/>
        <v>120287728</v>
      </c>
      <c r="AG15" s="78">
        <v>482880149</v>
      </c>
      <c r="AH15" s="78">
        <v>597315635</v>
      </c>
      <c r="AI15" s="79">
        <v>375303913</v>
      </c>
      <c r="AJ15" s="114">
        <f t="shared" si="15"/>
        <v>0.62831757785814535</v>
      </c>
      <c r="AK15" s="115">
        <f t="shared" si="16"/>
        <v>-0.12082735489026775</v>
      </c>
    </row>
    <row r="16" spans="1:37" ht="13" x14ac:dyDescent="0.3">
      <c r="A16" s="55" t="s">
        <v>101</v>
      </c>
      <c r="B16" s="56" t="s">
        <v>464</v>
      </c>
      <c r="C16" s="57" t="s">
        <v>465</v>
      </c>
      <c r="D16" s="77">
        <v>108448371</v>
      </c>
      <c r="E16" s="78">
        <v>9687000</v>
      </c>
      <c r="F16" s="79">
        <f t="shared" si="0"/>
        <v>118135371</v>
      </c>
      <c r="G16" s="77">
        <v>127855581</v>
      </c>
      <c r="H16" s="78">
        <v>5672180</v>
      </c>
      <c r="I16" s="79">
        <f t="shared" si="1"/>
        <v>133527761</v>
      </c>
      <c r="J16" s="77">
        <v>22129385</v>
      </c>
      <c r="K16" s="78">
        <v>221996</v>
      </c>
      <c r="L16" s="78">
        <f t="shared" si="2"/>
        <v>22351381</v>
      </c>
      <c r="M16" s="95">
        <f t="shared" si="3"/>
        <v>0.1892014289268199</v>
      </c>
      <c r="N16" s="77">
        <v>18448816</v>
      </c>
      <c r="O16" s="78">
        <v>88855</v>
      </c>
      <c r="P16" s="78">
        <f t="shared" si="4"/>
        <v>18537671</v>
      </c>
      <c r="Q16" s="95">
        <f t="shared" si="5"/>
        <v>0.15691888757009109</v>
      </c>
      <c r="R16" s="77">
        <v>13754717</v>
      </c>
      <c r="S16" s="78">
        <v>894628</v>
      </c>
      <c r="T16" s="78">
        <f t="shared" si="6"/>
        <v>14649345</v>
      </c>
      <c r="U16" s="95">
        <f t="shared" si="7"/>
        <v>0.10971010739856561</v>
      </c>
      <c r="V16" s="77">
        <v>8141129</v>
      </c>
      <c r="W16" s="78">
        <v>29490</v>
      </c>
      <c r="X16" s="78">
        <f t="shared" si="8"/>
        <v>8170619</v>
      </c>
      <c r="Y16" s="95">
        <f t="shared" si="9"/>
        <v>6.1190414179115908E-2</v>
      </c>
      <c r="Z16" s="77">
        <f t="shared" si="10"/>
        <v>62474047</v>
      </c>
      <c r="AA16" s="78">
        <f t="shared" si="11"/>
        <v>1234969</v>
      </c>
      <c r="AB16" s="78">
        <f t="shared" si="12"/>
        <v>63709016</v>
      </c>
      <c r="AC16" s="95">
        <f t="shared" si="13"/>
        <v>0.47712187730010691</v>
      </c>
      <c r="AD16" s="77">
        <v>7797637</v>
      </c>
      <c r="AE16" s="78">
        <v>2613730</v>
      </c>
      <c r="AF16" s="78">
        <f t="shared" si="14"/>
        <v>10411367</v>
      </c>
      <c r="AG16" s="78">
        <v>118431350</v>
      </c>
      <c r="AH16" s="78">
        <v>118853714</v>
      </c>
      <c r="AI16" s="79">
        <v>60383069</v>
      </c>
      <c r="AJ16" s="114">
        <f t="shared" si="15"/>
        <v>0.50804528497948331</v>
      </c>
      <c r="AK16" s="115">
        <f t="shared" si="16"/>
        <v>-0.21522130571326514</v>
      </c>
    </row>
    <row r="17" spans="1:37" ht="13" x14ac:dyDescent="0.3">
      <c r="A17" s="55" t="s">
        <v>101</v>
      </c>
      <c r="B17" s="56" t="s">
        <v>466</v>
      </c>
      <c r="C17" s="57" t="s">
        <v>467</v>
      </c>
      <c r="D17" s="77">
        <v>174508889</v>
      </c>
      <c r="E17" s="78">
        <v>20392250</v>
      </c>
      <c r="F17" s="79">
        <f t="shared" si="0"/>
        <v>194901139</v>
      </c>
      <c r="G17" s="77">
        <v>180539490</v>
      </c>
      <c r="H17" s="78">
        <v>20080741</v>
      </c>
      <c r="I17" s="79">
        <f t="shared" si="1"/>
        <v>200620231</v>
      </c>
      <c r="J17" s="77">
        <v>22492960</v>
      </c>
      <c r="K17" s="78">
        <v>2128037</v>
      </c>
      <c r="L17" s="78">
        <f t="shared" si="2"/>
        <v>24620997</v>
      </c>
      <c r="M17" s="95">
        <f t="shared" si="3"/>
        <v>0.1263255675483764</v>
      </c>
      <c r="N17" s="77">
        <v>35328280</v>
      </c>
      <c r="O17" s="78">
        <v>5463244</v>
      </c>
      <c r="P17" s="78">
        <f t="shared" si="4"/>
        <v>40791524</v>
      </c>
      <c r="Q17" s="95">
        <f t="shared" si="5"/>
        <v>0.20929341002978952</v>
      </c>
      <c r="R17" s="77">
        <v>33170709</v>
      </c>
      <c r="S17" s="78">
        <v>3784262</v>
      </c>
      <c r="T17" s="78">
        <f t="shared" si="6"/>
        <v>36954971</v>
      </c>
      <c r="U17" s="95">
        <f t="shared" si="7"/>
        <v>0.18420361105057245</v>
      </c>
      <c r="V17" s="77">
        <v>23475340</v>
      </c>
      <c r="W17" s="78">
        <v>2861708</v>
      </c>
      <c r="X17" s="78">
        <f t="shared" si="8"/>
        <v>26337048</v>
      </c>
      <c r="Y17" s="95">
        <f t="shared" si="9"/>
        <v>0.13127812618259821</v>
      </c>
      <c r="Z17" s="77">
        <f t="shared" si="10"/>
        <v>114467289</v>
      </c>
      <c r="AA17" s="78">
        <f t="shared" si="11"/>
        <v>14237251</v>
      </c>
      <c r="AB17" s="78">
        <f t="shared" si="12"/>
        <v>128704540</v>
      </c>
      <c r="AC17" s="95">
        <f t="shared" si="13"/>
        <v>0.64153320609026709</v>
      </c>
      <c r="AD17" s="77">
        <v>27561545</v>
      </c>
      <c r="AE17" s="78">
        <v>8315967</v>
      </c>
      <c r="AF17" s="78">
        <f t="shared" si="14"/>
        <v>35877512</v>
      </c>
      <c r="AG17" s="78">
        <v>285985783</v>
      </c>
      <c r="AH17" s="78">
        <v>297776938</v>
      </c>
      <c r="AI17" s="79">
        <v>228047064</v>
      </c>
      <c r="AJ17" s="114">
        <f t="shared" si="15"/>
        <v>0.76583185229744022</v>
      </c>
      <c r="AK17" s="115">
        <f t="shared" si="16"/>
        <v>-0.26591765895026387</v>
      </c>
    </row>
    <row r="18" spans="1:37" ht="13" x14ac:dyDescent="0.3">
      <c r="A18" s="55" t="s">
        <v>101</v>
      </c>
      <c r="B18" s="56" t="s">
        <v>468</v>
      </c>
      <c r="C18" s="57" t="s">
        <v>469</v>
      </c>
      <c r="D18" s="77">
        <v>88329336</v>
      </c>
      <c r="E18" s="78">
        <v>44447000</v>
      </c>
      <c r="F18" s="79">
        <f t="shared" si="0"/>
        <v>132776336</v>
      </c>
      <c r="G18" s="77">
        <v>91757796</v>
      </c>
      <c r="H18" s="78">
        <v>41197000</v>
      </c>
      <c r="I18" s="79">
        <f t="shared" si="1"/>
        <v>132954796</v>
      </c>
      <c r="J18" s="77">
        <v>16796381</v>
      </c>
      <c r="K18" s="78">
        <v>10489980</v>
      </c>
      <c r="L18" s="78">
        <f t="shared" si="2"/>
        <v>27286361</v>
      </c>
      <c r="M18" s="95">
        <f t="shared" si="3"/>
        <v>0.2055062055636179</v>
      </c>
      <c r="N18" s="77">
        <v>18707157</v>
      </c>
      <c r="O18" s="78">
        <v>16880531</v>
      </c>
      <c r="P18" s="78">
        <f t="shared" si="4"/>
        <v>35587688</v>
      </c>
      <c r="Q18" s="95">
        <f t="shared" si="5"/>
        <v>0.26802733884748858</v>
      </c>
      <c r="R18" s="77">
        <v>17548976</v>
      </c>
      <c r="S18" s="78">
        <v>7194161</v>
      </c>
      <c r="T18" s="78">
        <f t="shared" si="6"/>
        <v>24743137</v>
      </c>
      <c r="U18" s="95">
        <f t="shared" si="7"/>
        <v>0.1861018763099001</v>
      </c>
      <c r="V18" s="77">
        <v>20947573</v>
      </c>
      <c r="W18" s="78">
        <v>13856844</v>
      </c>
      <c r="X18" s="78">
        <f t="shared" si="8"/>
        <v>34804417</v>
      </c>
      <c r="Y18" s="95">
        <f t="shared" si="9"/>
        <v>0.2617763183210029</v>
      </c>
      <c r="Z18" s="77">
        <f t="shared" si="10"/>
        <v>74000087</v>
      </c>
      <c r="AA18" s="78">
        <f t="shared" si="11"/>
        <v>48421516</v>
      </c>
      <c r="AB18" s="78">
        <f t="shared" si="12"/>
        <v>122421603</v>
      </c>
      <c r="AC18" s="95">
        <f t="shared" si="13"/>
        <v>0.92077613356647925</v>
      </c>
      <c r="AD18" s="77">
        <v>17028743</v>
      </c>
      <c r="AE18" s="78">
        <v>7637908</v>
      </c>
      <c r="AF18" s="78">
        <f t="shared" si="14"/>
        <v>24666651</v>
      </c>
      <c r="AG18" s="78">
        <v>113951923</v>
      </c>
      <c r="AH18" s="78">
        <v>118242925</v>
      </c>
      <c r="AI18" s="79">
        <v>88513840</v>
      </c>
      <c r="AJ18" s="114">
        <f t="shared" si="15"/>
        <v>0.74857620445367024</v>
      </c>
      <c r="AK18" s="115">
        <f t="shared" si="16"/>
        <v>0.41099077454819466</v>
      </c>
    </row>
    <row r="19" spans="1:37" ht="13" x14ac:dyDescent="0.3">
      <c r="A19" s="55" t="s">
        <v>101</v>
      </c>
      <c r="B19" s="56" t="s">
        <v>470</v>
      </c>
      <c r="C19" s="57" t="s">
        <v>471</v>
      </c>
      <c r="D19" s="77">
        <v>106143480</v>
      </c>
      <c r="E19" s="78">
        <v>28196000</v>
      </c>
      <c r="F19" s="79">
        <f t="shared" si="0"/>
        <v>134339480</v>
      </c>
      <c r="G19" s="77">
        <v>105893480</v>
      </c>
      <c r="H19" s="78">
        <v>28446000</v>
      </c>
      <c r="I19" s="79">
        <f t="shared" si="1"/>
        <v>134339480</v>
      </c>
      <c r="J19" s="77">
        <v>16293333</v>
      </c>
      <c r="K19" s="78">
        <v>1679214</v>
      </c>
      <c r="L19" s="78">
        <f t="shared" si="2"/>
        <v>17972547</v>
      </c>
      <c r="M19" s="95">
        <f t="shared" si="3"/>
        <v>0.13378455090045011</v>
      </c>
      <c r="N19" s="77">
        <v>16537076</v>
      </c>
      <c r="O19" s="78">
        <v>7216105</v>
      </c>
      <c r="P19" s="78">
        <f t="shared" si="4"/>
        <v>23753181</v>
      </c>
      <c r="Q19" s="95">
        <f t="shared" si="5"/>
        <v>0.17681459687055509</v>
      </c>
      <c r="R19" s="77">
        <v>16023051</v>
      </c>
      <c r="S19" s="78">
        <v>826747</v>
      </c>
      <c r="T19" s="78">
        <f t="shared" si="6"/>
        <v>16849798</v>
      </c>
      <c r="U19" s="95">
        <f t="shared" si="7"/>
        <v>0.12542700031293855</v>
      </c>
      <c r="V19" s="77">
        <v>16237186</v>
      </c>
      <c r="W19" s="78">
        <v>4041542</v>
      </c>
      <c r="X19" s="78">
        <f t="shared" si="8"/>
        <v>20278728</v>
      </c>
      <c r="Y19" s="95">
        <f t="shared" si="9"/>
        <v>0.15095136589779862</v>
      </c>
      <c r="Z19" s="77">
        <f t="shared" si="10"/>
        <v>65090646</v>
      </c>
      <c r="AA19" s="78">
        <f t="shared" si="11"/>
        <v>13763608</v>
      </c>
      <c r="AB19" s="78">
        <f t="shared" si="12"/>
        <v>78854254</v>
      </c>
      <c r="AC19" s="95">
        <f t="shared" si="13"/>
        <v>0.58697751398174236</v>
      </c>
      <c r="AD19" s="77">
        <v>14532661</v>
      </c>
      <c r="AE19" s="78">
        <v>6270379</v>
      </c>
      <c r="AF19" s="78">
        <f t="shared" si="14"/>
        <v>20803040</v>
      </c>
      <c r="AG19" s="78">
        <v>116647973</v>
      </c>
      <c r="AH19" s="78">
        <v>122697973</v>
      </c>
      <c r="AI19" s="79">
        <v>84138519</v>
      </c>
      <c r="AJ19" s="114">
        <f t="shared" si="15"/>
        <v>0.68573682957256354</v>
      </c>
      <c r="AK19" s="115">
        <f t="shared" si="16"/>
        <v>-2.520362408571053E-2</v>
      </c>
    </row>
    <row r="20" spans="1:37" ht="13" x14ac:dyDescent="0.3">
      <c r="A20" s="55" t="s">
        <v>116</v>
      </c>
      <c r="B20" s="56" t="s">
        <v>472</v>
      </c>
      <c r="C20" s="57" t="s">
        <v>473</v>
      </c>
      <c r="D20" s="77">
        <v>77274000</v>
      </c>
      <c r="E20" s="78">
        <v>515000</v>
      </c>
      <c r="F20" s="79">
        <f t="shared" si="0"/>
        <v>77789000</v>
      </c>
      <c r="G20" s="77">
        <v>78795721</v>
      </c>
      <c r="H20" s="78">
        <v>2823000</v>
      </c>
      <c r="I20" s="79">
        <f t="shared" si="1"/>
        <v>81618721</v>
      </c>
      <c r="J20" s="77">
        <v>19033320</v>
      </c>
      <c r="K20" s="78">
        <v>0</v>
      </c>
      <c r="L20" s="78">
        <f t="shared" si="2"/>
        <v>19033320</v>
      </c>
      <c r="M20" s="95">
        <f t="shared" si="3"/>
        <v>0.24467881062875213</v>
      </c>
      <c r="N20" s="77">
        <v>22016257</v>
      </c>
      <c r="O20" s="78">
        <v>79870</v>
      </c>
      <c r="P20" s="78">
        <f t="shared" si="4"/>
        <v>22096127</v>
      </c>
      <c r="Q20" s="95">
        <f t="shared" si="5"/>
        <v>0.28405207677178007</v>
      </c>
      <c r="R20" s="77">
        <v>15521841</v>
      </c>
      <c r="S20" s="78">
        <v>60141</v>
      </c>
      <c r="T20" s="78">
        <f t="shared" si="6"/>
        <v>15581982</v>
      </c>
      <c r="U20" s="95">
        <f t="shared" si="7"/>
        <v>0.1909118619979355</v>
      </c>
      <c r="V20" s="77">
        <v>19177123</v>
      </c>
      <c r="W20" s="78">
        <v>6100</v>
      </c>
      <c r="X20" s="78">
        <f t="shared" si="8"/>
        <v>19183223</v>
      </c>
      <c r="Y20" s="95">
        <f t="shared" si="9"/>
        <v>0.23503459457542836</v>
      </c>
      <c r="Z20" s="77">
        <f t="shared" si="10"/>
        <v>75748541</v>
      </c>
      <c r="AA20" s="78">
        <f t="shared" si="11"/>
        <v>146111</v>
      </c>
      <c r="AB20" s="78">
        <f t="shared" si="12"/>
        <v>75894652</v>
      </c>
      <c r="AC20" s="95">
        <f t="shared" si="13"/>
        <v>0.9298681855110178</v>
      </c>
      <c r="AD20" s="77">
        <v>19760027</v>
      </c>
      <c r="AE20" s="78">
        <v>912293</v>
      </c>
      <c r="AF20" s="78">
        <f t="shared" si="14"/>
        <v>20672320</v>
      </c>
      <c r="AG20" s="78">
        <v>80790224</v>
      </c>
      <c r="AH20" s="78">
        <v>86303057</v>
      </c>
      <c r="AI20" s="79">
        <v>78673173</v>
      </c>
      <c r="AJ20" s="114">
        <f t="shared" si="15"/>
        <v>0.91159196133689679</v>
      </c>
      <c r="AK20" s="115">
        <f t="shared" si="16"/>
        <v>-7.2033376031330754E-2</v>
      </c>
    </row>
    <row r="21" spans="1:37" ht="14" x14ac:dyDescent="0.3">
      <c r="A21" s="58" t="s">
        <v>0</v>
      </c>
      <c r="B21" s="59" t="s">
        <v>474</v>
      </c>
      <c r="C21" s="60" t="s">
        <v>0</v>
      </c>
      <c r="D21" s="80">
        <f>SUM(D14:D20)</f>
        <v>1255137469</v>
      </c>
      <c r="E21" s="81">
        <f>SUM(E14:E20)</f>
        <v>202606119</v>
      </c>
      <c r="F21" s="82">
        <f t="shared" si="0"/>
        <v>1457743588</v>
      </c>
      <c r="G21" s="80">
        <f>SUM(G14:G20)</f>
        <v>1347522578</v>
      </c>
      <c r="H21" s="81">
        <f>SUM(H14:H20)</f>
        <v>212639397</v>
      </c>
      <c r="I21" s="82">
        <f t="shared" si="1"/>
        <v>1560161975</v>
      </c>
      <c r="J21" s="80">
        <f>SUM(J14:J20)</f>
        <v>257005982</v>
      </c>
      <c r="K21" s="81">
        <f>SUM(K14:K20)</f>
        <v>21626495</v>
      </c>
      <c r="L21" s="81">
        <f t="shared" si="2"/>
        <v>278632477</v>
      </c>
      <c r="M21" s="96">
        <f t="shared" si="3"/>
        <v>0.19113956617177039</v>
      </c>
      <c r="N21" s="80">
        <f>SUM(N14:N20)</f>
        <v>242396404</v>
      </c>
      <c r="O21" s="81">
        <f>SUM(O14:O20)</f>
        <v>43939893</v>
      </c>
      <c r="P21" s="81">
        <f t="shared" si="4"/>
        <v>286336297</v>
      </c>
      <c r="Q21" s="96">
        <f t="shared" si="5"/>
        <v>0.19642432273898638</v>
      </c>
      <c r="R21" s="80">
        <f>SUM(R14:R20)</f>
        <v>222494287</v>
      </c>
      <c r="S21" s="81">
        <f>SUM(S14:S20)</f>
        <v>24656647</v>
      </c>
      <c r="T21" s="81">
        <f t="shared" si="6"/>
        <v>247150934</v>
      </c>
      <c r="U21" s="96">
        <f t="shared" si="7"/>
        <v>0.15841363778911483</v>
      </c>
      <c r="V21" s="80">
        <f>SUM(V14:V20)</f>
        <v>203943299</v>
      </c>
      <c r="W21" s="81">
        <f>SUM(W14:W20)</f>
        <v>39650095</v>
      </c>
      <c r="X21" s="81">
        <f t="shared" si="8"/>
        <v>243593394</v>
      </c>
      <c r="Y21" s="96">
        <f t="shared" si="9"/>
        <v>0.15613340018750296</v>
      </c>
      <c r="Z21" s="80">
        <f t="shared" si="10"/>
        <v>925839972</v>
      </c>
      <c r="AA21" s="81">
        <f t="shared" si="11"/>
        <v>129873130</v>
      </c>
      <c r="AB21" s="81">
        <f t="shared" si="12"/>
        <v>1055713102</v>
      </c>
      <c r="AC21" s="96">
        <f t="shared" si="13"/>
        <v>0.67666890932910984</v>
      </c>
      <c r="AD21" s="80">
        <f>SUM(AD14:AD20)</f>
        <v>224690592</v>
      </c>
      <c r="AE21" s="81">
        <f>SUM(AE14:AE20)</f>
        <v>40779804</v>
      </c>
      <c r="AF21" s="81">
        <f t="shared" si="14"/>
        <v>265470396</v>
      </c>
      <c r="AG21" s="81">
        <f>SUM(AG14:AG20)</f>
        <v>1341303375</v>
      </c>
      <c r="AH21" s="81">
        <f>SUM(AH14:AH20)</f>
        <v>1484764708</v>
      </c>
      <c r="AI21" s="82">
        <f>SUM(AI14:AI20)</f>
        <v>1014458404</v>
      </c>
      <c r="AJ21" s="116">
        <f t="shared" si="15"/>
        <v>0.6832452297216105</v>
      </c>
      <c r="AK21" s="117">
        <f t="shared" si="16"/>
        <v>-8.2408443011476096E-2</v>
      </c>
    </row>
    <row r="22" spans="1:37" ht="13" x14ac:dyDescent="0.3">
      <c r="A22" s="55" t="s">
        <v>101</v>
      </c>
      <c r="B22" s="56" t="s">
        <v>475</v>
      </c>
      <c r="C22" s="57" t="s">
        <v>476</v>
      </c>
      <c r="D22" s="77">
        <v>163026782</v>
      </c>
      <c r="E22" s="78">
        <v>82779004</v>
      </c>
      <c r="F22" s="79">
        <f t="shared" si="0"/>
        <v>245805786</v>
      </c>
      <c r="G22" s="77">
        <v>163191164</v>
      </c>
      <c r="H22" s="78">
        <v>40779004</v>
      </c>
      <c r="I22" s="79">
        <f t="shared" si="1"/>
        <v>203970168</v>
      </c>
      <c r="J22" s="77">
        <v>31643916</v>
      </c>
      <c r="K22" s="78">
        <v>7836963</v>
      </c>
      <c r="L22" s="78">
        <f t="shared" si="2"/>
        <v>39480879</v>
      </c>
      <c r="M22" s="95">
        <f t="shared" si="3"/>
        <v>0.16061818414640572</v>
      </c>
      <c r="N22" s="77">
        <v>29167836</v>
      </c>
      <c r="O22" s="78">
        <v>6777984</v>
      </c>
      <c r="P22" s="78">
        <f t="shared" si="4"/>
        <v>35945820</v>
      </c>
      <c r="Q22" s="95">
        <f t="shared" si="5"/>
        <v>0.14623667158103432</v>
      </c>
      <c r="R22" s="77">
        <v>22032412</v>
      </c>
      <c r="S22" s="78">
        <v>2065306</v>
      </c>
      <c r="T22" s="78">
        <f t="shared" si="6"/>
        <v>24097718</v>
      </c>
      <c r="U22" s="95">
        <f t="shared" si="7"/>
        <v>0.11814334535430691</v>
      </c>
      <c r="V22" s="77">
        <v>21567810</v>
      </c>
      <c r="W22" s="78">
        <v>2619313</v>
      </c>
      <c r="X22" s="78">
        <f t="shared" si="8"/>
        <v>24187123</v>
      </c>
      <c r="Y22" s="95">
        <f t="shared" si="9"/>
        <v>0.11858166925665325</v>
      </c>
      <c r="Z22" s="77">
        <f t="shared" si="10"/>
        <v>104411974</v>
      </c>
      <c r="AA22" s="78">
        <f t="shared" si="11"/>
        <v>19299566</v>
      </c>
      <c r="AB22" s="78">
        <f t="shared" si="12"/>
        <v>123711540</v>
      </c>
      <c r="AC22" s="95">
        <f t="shared" si="13"/>
        <v>0.60651781195767807</v>
      </c>
      <c r="AD22" s="77">
        <v>20551653</v>
      </c>
      <c r="AE22" s="78">
        <v>1549889</v>
      </c>
      <c r="AF22" s="78">
        <f t="shared" si="14"/>
        <v>22101542</v>
      </c>
      <c r="AG22" s="78">
        <v>208441548</v>
      </c>
      <c r="AH22" s="78">
        <v>210690811</v>
      </c>
      <c r="AI22" s="79">
        <v>113523546</v>
      </c>
      <c r="AJ22" s="114">
        <f t="shared" si="15"/>
        <v>0.53881583853222725</v>
      </c>
      <c r="AK22" s="115">
        <f t="shared" si="16"/>
        <v>9.4363596892922619E-2</v>
      </c>
    </row>
    <row r="23" spans="1:37" ht="13" x14ac:dyDescent="0.3">
      <c r="A23" s="55" t="s">
        <v>101</v>
      </c>
      <c r="B23" s="56" t="s">
        <v>477</v>
      </c>
      <c r="C23" s="57" t="s">
        <v>478</v>
      </c>
      <c r="D23" s="77">
        <v>269012900</v>
      </c>
      <c r="E23" s="78">
        <v>40153650</v>
      </c>
      <c r="F23" s="79">
        <f t="shared" si="0"/>
        <v>309166550</v>
      </c>
      <c r="G23" s="77">
        <v>279146190</v>
      </c>
      <c r="H23" s="78">
        <v>31753650</v>
      </c>
      <c r="I23" s="79">
        <f t="shared" si="1"/>
        <v>310899840</v>
      </c>
      <c r="J23" s="77">
        <v>23496459</v>
      </c>
      <c r="K23" s="78">
        <v>2430556</v>
      </c>
      <c r="L23" s="78">
        <f t="shared" si="2"/>
        <v>25927015</v>
      </c>
      <c r="M23" s="95">
        <f t="shared" si="3"/>
        <v>8.3860996605227833E-2</v>
      </c>
      <c r="N23" s="77">
        <v>50175820</v>
      </c>
      <c r="O23" s="78">
        <v>7114395</v>
      </c>
      <c r="P23" s="78">
        <f t="shared" si="4"/>
        <v>57290215</v>
      </c>
      <c r="Q23" s="95">
        <f t="shared" si="5"/>
        <v>0.18530534755457859</v>
      </c>
      <c r="R23" s="77">
        <v>50091836</v>
      </c>
      <c r="S23" s="78">
        <v>3886874</v>
      </c>
      <c r="T23" s="78">
        <f t="shared" si="6"/>
        <v>53978710</v>
      </c>
      <c r="U23" s="95">
        <f t="shared" si="7"/>
        <v>0.1736208999013959</v>
      </c>
      <c r="V23" s="77">
        <v>43865844</v>
      </c>
      <c r="W23" s="78">
        <v>12740981</v>
      </c>
      <c r="X23" s="78">
        <f t="shared" si="8"/>
        <v>56606825</v>
      </c>
      <c r="Y23" s="95">
        <f t="shared" si="9"/>
        <v>0.18207415288473613</v>
      </c>
      <c r="Z23" s="77">
        <f t="shared" si="10"/>
        <v>167629959</v>
      </c>
      <c r="AA23" s="78">
        <f t="shared" si="11"/>
        <v>26172806</v>
      </c>
      <c r="AB23" s="78">
        <f t="shared" si="12"/>
        <v>193802765</v>
      </c>
      <c r="AC23" s="95">
        <f t="shared" si="13"/>
        <v>0.62336077432526182</v>
      </c>
      <c r="AD23" s="77">
        <v>43298042</v>
      </c>
      <c r="AE23" s="78">
        <v>11579718</v>
      </c>
      <c r="AF23" s="78">
        <f t="shared" si="14"/>
        <v>54877760</v>
      </c>
      <c r="AG23" s="78">
        <v>265679906</v>
      </c>
      <c r="AH23" s="78">
        <v>269933528</v>
      </c>
      <c r="AI23" s="79">
        <v>190801485</v>
      </c>
      <c r="AJ23" s="114">
        <f t="shared" si="15"/>
        <v>0.70684618696199908</v>
      </c>
      <c r="AK23" s="115">
        <f t="shared" si="16"/>
        <v>3.1507572466514588E-2</v>
      </c>
    </row>
    <row r="24" spans="1:37" ht="13" x14ac:dyDescent="0.3">
      <c r="A24" s="55" t="s">
        <v>101</v>
      </c>
      <c r="B24" s="56" t="s">
        <v>479</v>
      </c>
      <c r="C24" s="57" t="s">
        <v>480</v>
      </c>
      <c r="D24" s="77">
        <v>391758474</v>
      </c>
      <c r="E24" s="78">
        <v>42360000</v>
      </c>
      <c r="F24" s="79">
        <f t="shared" si="0"/>
        <v>434118474</v>
      </c>
      <c r="G24" s="77">
        <v>449485003</v>
      </c>
      <c r="H24" s="78">
        <v>62210000</v>
      </c>
      <c r="I24" s="79">
        <f t="shared" si="1"/>
        <v>511695003</v>
      </c>
      <c r="J24" s="77">
        <v>14893006</v>
      </c>
      <c r="K24" s="78">
        <v>4553618</v>
      </c>
      <c r="L24" s="78">
        <f t="shared" si="2"/>
        <v>19446624</v>
      </c>
      <c r="M24" s="95">
        <f t="shared" si="3"/>
        <v>4.4795661011192076E-2</v>
      </c>
      <c r="N24" s="77">
        <v>22336756</v>
      </c>
      <c r="O24" s="78">
        <v>4981105</v>
      </c>
      <c r="P24" s="78">
        <f t="shared" si="4"/>
        <v>27317861</v>
      </c>
      <c r="Q24" s="95">
        <f t="shared" si="5"/>
        <v>6.2927202218074685E-2</v>
      </c>
      <c r="R24" s="77">
        <v>80366527</v>
      </c>
      <c r="S24" s="78">
        <v>15006950</v>
      </c>
      <c r="T24" s="78">
        <f t="shared" si="6"/>
        <v>95373477</v>
      </c>
      <c r="U24" s="95">
        <f t="shared" si="7"/>
        <v>0.18638735270197665</v>
      </c>
      <c r="V24" s="77">
        <v>55835092</v>
      </c>
      <c r="W24" s="78">
        <v>553003</v>
      </c>
      <c r="X24" s="78">
        <f t="shared" si="8"/>
        <v>56388095</v>
      </c>
      <c r="Y24" s="95">
        <f t="shared" si="9"/>
        <v>0.11019864307723169</v>
      </c>
      <c r="Z24" s="77">
        <f t="shared" si="10"/>
        <v>173431381</v>
      </c>
      <c r="AA24" s="78">
        <f t="shared" si="11"/>
        <v>25094676</v>
      </c>
      <c r="AB24" s="78">
        <f t="shared" si="12"/>
        <v>198526057</v>
      </c>
      <c r="AC24" s="95">
        <f t="shared" si="13"/>
        <v>0.38797732210802927</v>
      </c>
      <c r="AD24" s="77">
        <v>147202878</v>
      </c>
      <c r="AE24" s="78">
        <v>17793873</v>
      </c>
      <c r="AF24" s="78">
        <f t="shared" si="14"/>
        <v>164996751</v>
      </c>
      <c r="AG24" s="78">
        <v>0</v>
      </c>
      <c r="AH24" s="78">
        <v>406289693</v>
      </c>
      <c r="AI24" s="79">
        <v>200946519</v>
      </c>
      <c r="AJ24" s="114">
        <f t="shared" si="15"/>
        <v>0.49458926096852768</v>
      </c>
      <c r="AK24" s="115">
        <f t="shared" si="16"/>
        <v>-0.65824724027444637</v>
      </c>
    </row>
    <row r="25" spans="1:37" ht="13" x14ac:dyDescent="0.3">
      <c r="A25" s="55" t="s">
        <v>101</v>
      </c>
      <c r="B25" s="56" t="s">
        <v>481</v>
      </c>
      <c r="C25" s="57" t="s">
        <v>482</v>
      </c>
      <c r="D25" s="77">
        <v>104364248</v>
      </c>
      <c r="E25" s="78">
        <v>14350000</v>
      </c>
      <c r="F25" s="79">
        <f t="shared" si="0"/>
        <v>118714248</v>
      </c>
      <c r="G25" s="77">
        <v>100631879</v>
      </c>
      <c r="H25" s="78">
        <v>14350000</v>
      </c>
      <c r="I25" s="79">
        <f t="shared" si="1"/>
        <v>114981879</v>
      </c>
      <c r="J25" s="77">
        <v>11996212</v>
      </c>
      <c r="K25" s="78">
        <v>828632</v>
      </c>
      <c r="L25" s="78">
        <f t="shared" si="2"/>
        <v>12824844</v>
      </c>
      <c r="M25" s="95">
        <f t="shared" si="3"/>
        <v>0.10803121121569165</v>
      </c>
      <c r="N25" s="77">
        <v>19949003</v>
      </c>
      <c r="O25" s="78">
        <v>1801033</v>
      </c>
      <c r="P25" s="78">
        <f t="shared" si="4"/>
        <v>21750036</v>
      </c>
      <c r="Q25" s="95">
        <f t="shared" si="5"/>
        <v>0.18321335784395484</v>
      </c>
      <c r="R25" s="77">
        <v>20205453</v>
      </c>
      <c r="S25" s="78">
        <v>3392377</v>
      </c>
      <c r="T25" s="78">
        <f t="shared" si="6"/>
        <v>23597830</v>
      </c>
      <c r="U25" s="95">
        <f t="shared" si="7"/>
        <v>0.20523086076893907</v>
      </c>
      <c r="V25" s="77">
        <v>13952003</v>
      </c>
      <c r="W25" s="78">
        <v>953535</v>
      </c>
      <c r="X25" s="78">
        <f t="shared" si="8"/>
        <v>14905538</v>
      </c>
      <c r="Y25" s="95">
        <f t="shared" si="9"/>
        <v>0.12963380081830111</v>
      </c>
      <c r="Z25" s="77">
        <f t="shared" si="10"/>
        <v>66102671</v>
      </c>
      <c r="AA25" s="78">
        <f t="shared" si="11"/>
        <v>6975577</v>
      </c>
      <c r="AB25" s="78">
        <f t="shared" si="12"/>
        <v>73078248</v>
      </c>
      <c r="AC25" s="95">
        <f t="shared" si="13"/>
        <v>0.63556317426331155</v>
      </c>
      <c r="AD25" s="77">
        <v>15947854</v>
      </c>
      <c r="AE25" s="78">
        <v>2173068</v>
      </c>
      <c r="AF25" s="78">
        <f t="shared" si="14"/>
        <v>18120922</v>
      </c>
      <c r="AG25" s="78">
        <v>115352936</v>
      </c>
      <c r="AH25" s="78">
        <v>115857936</v>
      </c>
      <c r="AI25" s="79">
        <v>20741758</v>
      </c>
      <c r="AJ25" s="114">
        <f t="shared" si="15"/>
        <v>0.17902751176233625</v>
      </c>
      <c r="AK25" s="115">
        <f t="shared" si="16"/>
        <v>-0.1774404194223671</v>
      </c>
    </row>
    <row r="26" spans="1:37" ht="13" x14ac:dyDescent="0.3">
      <c r="A26" s="55" t="s">
        <v>101</v>
      </c>
      <c r="B26" s="56" t="s">
        <v>483</v>
      </c>
      <c r="C26" s="57" t="s">
        <v>484</v>
      </c>
      <c r="D26" s="77">
        <v>101322853</v>
      </c>
      <c r="E26" s="78">
        <v>18492000</v>
      </c>
      <c r="F26" s="79">
        <f t="shared" si="0"/>
        <v>119814853</v>
      </c>
      <c r="G26" s="77">
        <v>107009383</v>
      </c>
      <c r="H26" s="78">
        <v>31078678</v>
      </c>
      <c r="I26" s="79">
        <f t="shared" si="1"/>
        <v>138088061</v>
      </c>
      <c r="J26" s="77">
        <v>23492617</v>
      </c>
      <c r="K26" s="78">
        <v>19061755</v>
      </c>
      <c r="L26" s="78">
        <f t="shared" si="2"/>
        <v>42554372</v>
      </c>
      <c r="M26" s="95">
        <f t="shared" si="3"/>
        <v>0.35516775203154488</v>
      </c>
      <c r="N26" s="77">
        <v>17902933</v>
      </c>
      <c r="O26" s="78">
        <v>5206686</v>
      </c>
      <c r="P26" s="78">
        <f t="shared" si="4"/>
        <v>23109619</v>
      </c>
      <c r="Q26" s="95">
        <f t="shared" si="5"/>
        <v>0.19287774780310418</v>
      </c>
      <c r="R26" s="77">
        <v>18692186</v>
      </c>
      <c r="S26" s="78">
        <v>1171052</v>
      </c>
      <c r="T26" s="78">
        <f t="shared" si="6"/>
        <v>19863238</v>
      </c>
      <c r="U26" s="95">
        <f t="shared" si="7"/>
        <v>0.14384471659718648</v>
      </c>
      <c r="V26" s="77">
        <v>14973716</v>
      </c>
      <c r="W26" s="78">
        <v>11882246</v>
      </c>
      <c r="X26" s="78">
        <f t="shared" si="8"/>
        <v>26855962</v>
      </c>
      <c r="Y26" s="95">
        <f t="shared" si="9"/>
        <v>0.19448431533845636</v>
      </c>
      <c r="Z26" s="77">
        <f t="shared" si="10"/>
        <v>75061452</v>
      </c>
      <c r="AA26" s="78">
        <f t="shared" si="11"/>
        <v>37321739</v>
      </c>
      <c r="AB26" s="78">
        <f t="shared" si="12"/>
        <v>112383191</v>
      </c>
      <c r="AC26" s="95">
        <f t="shared" si="13"/>
        <v>0.81385161169002151</v>
      </c>
      <c r="AD26" s="77">
        <v>17401456</v>
      </c>
      <c r="AE26" s="78">
        <v>15394429</v>
      </c>
      <c r="AF26" s="78">
        <f t="shared" si="14"/>
        <v>32795885</v>
      </c>
      <c r="AG26" s="78">
        <v>115281855</v>
      </c>
      <c r="AH26" s="78">
        <v>131474069</v>
      </c>
      <c r="AI26" s="79">
        <v>112830548</v>
      </c>
      <c r="AJ26" s="114">
        <f t="shared" si="15"/>
        <v>0.858196212060646</v>
      </c>
      <c r="AK26" s="115">
        <f t="shared" si="16"/>
        <v>-0.18111793598495662</v>
      </c>
    </row>
    <row r="27" spans="1:37" ht="13" x14ac:dyDescent="0.3">
      <c r="A27" s="55" t="s">
        <v>101</v>
      </c>
      <c r="B27" s="56" t="s">
        <v>485</v>
      </c>
      <c r="C27" s="57" t="s">
        <v>486</v>
      </c>
      <c r="D27" s="77">
        <v>133279703</v>
      </c>
      <c r="E27" s="78">
        <v>15858400</v>
      </c>
      <c r="F27" s="79">
        <f t="shared" si="0"/>
        <v>149138103</v>
      </c>
      <c r="G27" s="77">
        <v>136005191</v>
      </c>
      <c r="H27" s="78">
        <v>71061696</v>
      </c>
      <c r="I27" s="79">
        <f t="shared" si="1"/>
        <v>207066887</v>
      </c>
      <c r="J27" s="77">
        <v>24363746</v>
      </c>
      <c r="K27" s="78">
        <v>4768563</v>
      </c>
      <c r="L27" s="78">
        <f t="shared" si="2"/>
        <v>29132309</v>
      </c>
      <c r="M27" s="95">
        <f t="shared" si="3"/>
        <v>0.19533780042783566</v>
      </c>
      <c r="N27" s="77">
        <v>20898099</v>
      </c>
      <c r="O27" s="78">
        <v>4617992</v>
      </c>
      <c r="P27" s="78">
        <f t="shared" si="4"/>
        <v>25516091</v>
      </c>
      <c r="Q27" s="95">
        <f t="shared" si="5"/>
        <v>0.17109035509188419</v>
      </c>
      <c r="R27" s="77">
        <v>13701326</v>
      </c>
      <c r="S27" s="78">
        <v>1768027</v>
      </c>
      <c r="T27" s="78">
        <f t="shared" si="6"/>
        <v>15469353</v>
      </c>
      <c r="U27" s="95">
        <f t="shared" si="7"/>
        <v>7.4707034157518393E-2</v>
      </c>
      <c r="V27" s="77">
        <v>35322155</v>
      </c>
      <c r="W27" s="78">
        <v>4260978</v>
      </c>
      <c r="X27" s="78">
        <f t="shared" si="8"/>
        <v>39583133</v>
      </c>
      <c r="Y27" s="95">
        <f t="shared" si="9"/>
        <v>0.19116109568981929</v>
      </c>
      <c r="Z27" s="77">
        <f t="shared" si="10"/>
        <v>94285326</v>
      </c>
      <c r="AA27" s="78">
        <f t="shared" si="11"/>
        <v>15415560</v>
      </c>
      <c r="AB27" s="78">
        <f t="shared" si="12"/>
        <v>109700886</v>
      </c>
      <c r="AC27" s="95">
        <f t="shared" si="13"/>
        <v>0.52978478398624884</v>
      </c>
      <c r="AD27" s="77">
        <v>20273075</v>
      </c>
      <c r="AE27" s="78">
        <v>1206621</v>
      </c>
      <c r="AF27" s="78">
        <f t="shared" si="14"/>
        <v>21479696</v>
      </c>
      <c r="AG27" s="78">
        <v>141579649</v>
      </c>
      <c r="AH27" s="78">
        <v>138031136</v>
      </c>
      <c r="AI27" s="79">
        <v>79097523</v>
      </c>
      <c r="AJ27" s="114">
        <f t="shared" si="15"/>
        <v>0.5730411651469709</v>
      </c>
      <c r="AK27" s="115">
        <f t="shared" si="16"/>
        <v>0.84281625773474644</v>
      </c>
    </row>
    <row r="28" spans="1:37" ht="13" x14ac:dyDescent="0.3">
      <c r="A28" s="55" t="s">
        <v>101</v>
      </c>
      <c r="B28" s="56" t="s">
        <v>487</v>
      </c>
      <c r="C28" s="57" t="s">
        <v>488</v>
      </c>
      <c r="D28" s="77">
        <v>197675055</v>
      </c>
      <c r="E28" s="78">
        <v>36202372</v>
      </c>
      <c r="F28" s="79">
        <f t="shared" si="0"/>
        <v>233877427</v>
      </c>
      <c r="G28" s="77">
        <v>221763037</v>
      </c>
      <c r="H28" s="78">
        <v>46602000</v>
      </c>
      <c r="I28" s="79">
        <f t="shared" si="1"/>
        <v>268365037</v>
      </c>
      <c r="J28" s="77">
        <v>17017926</v>
      </c>
      <c r="K28" s="78">
        <v>1809890</v>
      </c>
      <c r="L28" s="78">
        <f t="shared" si="2"/>
        <v>18827816</v>
      </c>
      <c r="M28" s="95">
        <f t="shared" si="3"/>
        <v>8.0502920874018336E-2</v>
      </c>
      <c r="N28" s="77">
        <v>47846093</v>
      </c>
      <c r="O28" s="78">
        <v>8617562</v>
      </c>
      <c r="P28" s="78">
        <f t="shared" si="4"/>
        <v>56463655</v>
      </c>
      <c r="Q28" s="95">
        <f t="shared" si="5"/>
        <v>0.24142413282150568</v>
      </c>
      <c r="R28" s="77">
        <v>24949482</v>
      </c>
      <c r="S28" s="78">
        <v>1304434</v>
      </c>
      <c r="T28" s="78">
        <f t="shared" si="6"/>
        <v>26253916</v>
      </c>
      <c r="U28" s="95">
        <f t="shared" si="7"/>
        <v>9.7829122204171476E-2</v>
      </c>
      <c r="V28" s="77">
        <v>44964225</v>
      </c>
      <c r="W28" s="78">
        <v>2995530</v>
      </c>
      <c r="X28" s="78">
        <f t="shared" si="8"/>
        <v>47959755</v>
      </c>
      <c r="Y28" s="95">
        <f t="shared" si="9"/>
        <v>0.17871089146385338</v>
      </c>
      <c r="Z28" s="77">
        <f t="shared" si="10"/>
        <v>134777726</v>
      </c>
      <c r="AA28" s="78">
        <f t="shared" si="11"/>
        <v>14727416</v>
      </c>
      <c r="AB28" s="78">
        <f t="shared" si="12"/>
        <v>149505142</v>
      </c>
      <c r="AC28" s="95">
        <f t="shared" si="13"/>
        <v>0.55709619878687844</v>
      </c>
      <c r="AD28" s="77">
        <v>28510012</v>
      </c>
      <c r="AE28" s="78">
        <v>9680694</v>
      </c>
      <c r="AF28" s="78">
        <f t="shared" si="14"/>
        <v>38190706</v>
      </c>
      <c r="AG28" s="78">
        <v>216499559</v>
      </c>
      <c r="AH28" s="78">
        <v>213599113</v>
      </c>
      <c r="AI28" s="79">
        <v>131658527</v>
      </c>
      <c r="AJ28" s="114">
        <f t="shared" si="15"/>
        <v>0.6163814313217677</v>
      </c>
      <c r="AK28" s="115">
        <f t="shared" si="16"/>
        <v>0.2557965019028452</v>
      </c>
    </row>
    <row r="29" spans="1:37" ht="13" x14ac:dyDescent="0.3">
      <c r="A29" s="55" t="s">
        <v>101</v>
      </c>
      <c r="B29" s="56" t="s">
        <v>489</v>
      </c>
      <c r="C29" s="57" t="s">
        <v>490</v>
      </c>
      <c r="D29" s="77">
        <v>259296909</v>
      </c>
      <c r="E29" s="78">
        <v>80196000</v>
      </c>
      <c r="F29" s="79">
        <f t="shared" si="0"/>
        <v>339492909</v>
      </c>
      <c r="G29" s="77">
        <v>266284244</v>
      </c>
      <c r="H29" s="78">
        <v>83191000</v>
      </c>
      <c r="I29" s="79">
        <f t="shared" si="1"/>
        <v>349475244</v>
      </c>
      <c r="J29" s="77">
        <v>15745573</v>
      </c>
      <c r="K29" s="78">
        <v>4166359</v>
      </c>
      <c r="L29" s="78">
        <f t="shared" si="2"/>
        <v>19911932</v>
      </c>
      <c r="M29" s="95">
        <f t="shared" si="3"/>
        <v>5.8651982035948798E-2</v>
      </c>
      <c r="N29" s="77">
        <v>44372134</v>
      </c>
      <c r="O29" s="78">
        <v>14225506</v>
      </c>
      <c r="P29" s="78">
        <f t="shared" si="4"/>
        <v>58597640</v>
      </c>
      <c r="Q29" s="95">
        <f t="shared" si="5"/>
        <v>0.17260342836792505</v>
      </c>
      <c r="R29" s="77">
        <v>34611997</v>
      </c>
      <c r="S29" s="78">
        <v>7868055</v>
      </c>
      <c r="T29" s="78">
        <f t="shared" si="6"/>
        <v>42480052</v>
      </c>
      <c r="U29" s="95">
        <f t="shared" si="7"/>
        <v>0.12155382313718335</v>
      </c>
      <c r="V29" s="77">
        <v>24091480</v>
      </c>
      <c r="W29" s="78">
        <v>8590972</v>
      </c>
      <c r="X29" s="78">
        <f t="shared" si="8"/>
        <v>32682452</v>
      </c>
      <c r="Y29" s="95">
        <f t="shared" si="9"/>
        <v>9.3518647060448157E-2</v>
      </c>
      <c r="Z29" s="77">
        <f t="shared" si="10"/>
        <v>118821184</v>
      </c>
      <c r="AA29" s="78">
        <f t="shared" si="11"/>
        <v>34850892</v>
      </c>
      <c r="AB29" s="78">
        <f t="shared" si="12"/>
        <v>153672076</v>
      </c>
      <c r="AC29" s="95">
        <f t="shared" si="13"/>
        <v>0.43972235126331294</v>
      </c>
      <c r="AD29" s="77">
        <v>51670732</v>
      </c>
      <c r="AE29" s="78">
        <v>5710735</v>
      </c>
      <c r="AF29" s="78">
        <f t="shared" si="14"/>
        <v>57381467</v>
      </c>
      <c r="AG29" s="78">
        <v>282755637</v>
      </c>
      <c r="AH29" s="78">
        <v>295058643</v>
      </c>
      <c r="AI29" s="79">
        <v>213807890</v>
      </c>
      <c r="AJ29" s="114">
        <f t="shared" si="15"/>
        <v>0.72462845970588974</v>
      </c>
      <c r="AK29" s="115">
        <f t="shared" si="16"/>
        <v>-0.43043540521541568</v>
      </c>
    </row>
    <row r="30" spans="1:37" ht="13" x14ac:dyDescent="0.3">
      <c r="A30" s="55" t="s">
        <v>116</v>
      </c>
      <c r="B30" s="56" t="s">
        <v>491</v>
      </c>
      <c r="C30" s="57" t="s">
        <v>492</v>
      </c>
      <c r="D30" s="77">
        <v>76441904</v>
      </c>
      <c r="E30" s="78">
        <v>400000</v>
      </c>
      <c r="F30" s="79">
        <f t="shared" si="0"/>
        <v>76841904</v>
      </c>
      <c r="G30" s="77">
        <v>77302749</v>
      </c>
      <c r="H30" s="78">
        <v>13800</v>
      </c>
      <c r="I30" s="79">
        <f t="shared" si="1"/>
        <v>77316549</v>
      </c>
      <c r="J30" s="77">
        <v>19285931</v>
      </c>
      <c r="K30" s="78">
        <v>-761</v>
      </c>
      <c r="L30" s="78">
        <f t="shared" si="2"/>
        <v>19285170</v>
      </c>
      <c r="M30" s="95">
        <f t="shared" si="3"/>
        <v>0.2509720477514456</v>
      </c>
      <c r="N30" s="77">
        <v>20208362</v>
      </c>
      <c r="O30" s="78">
        <v>0</v>
      </c>
      <c r="P30" s="78">
        <f t="shared" si="4"/>
        <v>20208362</v>
      </c>
      <c r="Q30" s="95">
        <f t="shared" si="5"/>
        <v>0.26298622168446006</v>
      </c>
      <c r="R30" s="77">
        <v>18475891</v>
      </c>
      <c r="S30" s="78">
        <v>251169</v>
      </c>
      <c r="T30" s="78">
        <f t="shared" si="6"/>
        <v>18727060</v>
      </c>
      <c r="U30" s="95">
        <f t="shared" si="7"/>
        <v>0.24221282820059648</v>
      </c>
      <c r="V30" s="77">
        <v>20205342</v>
      </c>
      <c r="W30" s="78">
        <v>36884</v>
      </c>
      <c r="X30" s="78">
        <f t="shared" si="8"/>
        <v>20242226</v>
      </c>
      <c r="Y30" s="95">
        <f t="shared" si="9"/>
        <v>0.26180974528493245</v>
      </c>
      <c r="Z30" s="77">
        <f t="shared" si="10"/>
        <v>78175526</v>
      </c>
      <c r="AA30" s="78">
        <f t="shared" si="11"/>
        <v>287292</v>
      </c>
      <c r="AB30" s="78">
        <f t="shared" si="12"/>
        <v>78462818</v>
      </c>
      <c r="AC30" s="95">
        <f t="shared" si="13"/>
        <v>1.0148256617092415</v>
      </c>
      <c r="AD30" s="77">
        <v>24174158</v>
      </c>
      <c r="AE30" s="78">
        <v>611145</v>
      </c>
      <c r="AF30" s="78">
        <f t="shared" si="14"/>
        <v>24785303</v>
      </c>
      <c r="AG30" s="78">
        <v>67617896</v>
      </c>
      <c r="AH30" s="78">
        <v>75676421</v>
      </c>
      <c r="AI30" s="79">
        <v>79179971</v>
      </c>
      <c r="AJ30" s="114">
        <f t="shared" si="15"/>
        <v>1.0462964547438098</v>
      </c>
      <c r="AK30" s="115">
        <f t="shared" si="16"/>
        <v>-0.18329721448230829</v>
      </c>
    </row>
    <row r="31" spans="1:37" ht="14" x14ac:dyDescent="0.3">
      <c r="A31" s="58" t="s">
        <v>0</v>
      </c>
      <c r="B31" s="59" t="s">
        <v>493</v>
      </c>
      <c r="C31" s="60" t="s">
        <v>0</v>
      </c>
      <c r="D31" s="80">
        <f>SUM(D22:D30)</f>
        <v>1696178828</v>
      </c>
      <c r="E31" s="81">
        <f>SUM(E22:E30)</f>
        <v>330791426</v>
      </c>
      <c r="F31" s="82">
        <f t="shared" si="0"/>
        <v>2026970254</v>
      </c>
      <c r="G31" s="80">
        <f>SUM(G22:G30)</f>
        <v>1800818840</v>
      </c>
      <c r="H31" s="81">
        <f>SUM(H22:H30)</f>
        <v>381039828</v>
      </c>
      <c r="I31" s="82">
        <f t="shared" si="1"/>
        <v>2181858668</v>
      </c>
      <c r="J31" s="80">
        <f>SUM(J22:J30)</f>
        <v>181935386</v>
      </c>
      <c r="K31" s="81">
        <f>SUM(K22:K30)</f>
        <v>45455575</v>
      </c>
      <c r="L31" s="81">
        <f t="shared" si="2"/>
        <v>227390961</v>
      </c>
      <c r="M31" s="96">
        <f t="shared" si="3"/>
        <v>0.11218268277557071</v>
      </c>
      <c r="N31" s="80">
        <f>SUM(N22:N30)</f>
        <v>272857036</v>
      </c>
      <c r="O31" s="81">
        <f>SUM(O22:O30)</f>
        <v>53342263</v>
      </c>
      <c r="P31" s="81">
        <f t="shared" si="4"/>
        <v>326199299</v>
      </c>
      <c r="Q31" s="96">
        <f t="shared" si="5"/>
        <v>0.16092949482424915</v>
      </c>
      <c r="R31" s="80">
        <f>SUM(R22:R30)</f>
        <v>283127110</v>
      </c>
      <c r="S31" s="81">
        <f>SUM(S22:S30)</f>
        <v>36714244</v>
      </c>
      <c r="T31" s="81">
        <f t="shared" si="6"/>
        <v>319841354</v>
      </c>
      <c r="U31" s="96">
        <f t="shared" si="7"/>
        <v>0.14659123374530142</v>
      </c>
      <c r="V31" s="80">
        <f>SUM(V22:V30)</f>
        <v>274777667</v>
      </c>
      <c r="W31" s="81">
        <f>SUM(W22:W30)</f>
        <v>44633442</v>
      </c>
      <c r="X31" s="81">
        <f t="shared" si="8"/>
        <v>319411109</v>
      </c>
      <c r="Y31" s="96">
        <f t="shared" si="9"/>
        <v>0.14639404177942841</v>
      </c>
      <c r="Z31" s="80">
        <f t="shared" si="10"/>
        <v>1012697199</v>
      </c>
      <c r="AA31" s="81">
        <f t="shared" si="11"/>
        <v>180145524</v>
      </c>
      <c r="AB31" s="81">
        <f t="shared" si="12"/>
        <v>1192842723</v>
      </c>
      <c r="AC31" s="96">
        <f t="shared" si="13"/>
        <v>0.54670943654357729</v>
      </c>
      <c r="AD31" s="80">
        <f>SUM(AD22:AD30)</f>
        <v>369029860</v>
      </c>
      <c r="AE31" s="81">
        <f>SUM(AE22:AE30)</f>
        <v>65700172</v>
      </c>
      <c r="AF31" s="81">
        <f t="shared" si="14"/>
        <v>434730032</v>
      </c>
      <c r="AG31" s="81">
        <f>SUM(AG22:AG30)</f>
        <v>1413208986</v>
      </c>
      <c r="AH31" s="81">
        <f>SUM(AH22:AH30)</f>
        <v>1856611350</v>
      </c>
      <c r="AI31" s="82">
        <f>SUM(AI22:AI30)</f>
        <v>1142587767</v>
      </c>
      <c r="AJ31" s="116">
        <f t="shared" si="15"/>
        <v>0.61541569645149485</v>
      </c>
      <c r="AK31" s="117">
        <f t="shared" si="16"/>
        <v>-0.26526560051411396</v>
      </c>
    </row>
    <row r="32" spans="1:37" ht="13" x14ac:dyDescent="0.3">
      <c r="A32" s="55" t="s">
        <v>101</v>
      </c>
      <c r="B32" s="56" t="s">
        <v>494</v>
      </c>
      <c r="C32" s="57" t="s">
        <v>495</v>
      </c>
      <c r="D32" s="77">
        <v>430511545</v>
      </c>
      <c r="E32" s="78">
        <v>37490432</v>
      </c>
      <c r="F32" s="79">
        <f t="shared" si="0"/>
        <v>468001977</v>
      </c>
      <c r="G32" s="77">
        <v>430511545</v>
      </c>
      <c r="H32" s="78">
        <v>37490432</v>
      </c>
      <c r="I32" s="79">
        <f t="shared" si="1"/>
        <v>468001977</v>
      </c>
      <c r="J32" s="77">
        <v>40473881</v>
      </c>
      <c r="K32" s="78">
        <v>2518109</v>
      </c>
      <c r="L32" s="78">
        <f t="shared" si="2"/>
        <v>42991990</v>
      </c>
      <c r="M32" s="95">
        <f t="shared" si="3"/>
        <v>9.1862838434120547E-2</v>
      </c>
      <c r="N32" s="77">
        <v>52672155</v>
      </c>
      <c r="O32" s="78">
        <v>23735</v>
      </c>
      <c r="P32" s="78">
        <f t="shared" si="4"/>
        <v>52695890</v>
      </c>
      <c r="Q32" s="95">
        <f t="shared" si="5"/>
        <v>0.11259757990295841</v>
      </c>
      <c r="R32" s="77">
        <v>55019040</v>
      </c>
      <c r="S32" s="78">
        <v>389815</v>
      </c>
      <c r="T32" s="78">
        <f t="shared" si="6"/>
        <v>55408855</v>
      </c>
      <c r="U32" s="95">
        <f t="shared" si="7"/>
        <v>0.11839448917541645</v>
      </c>
      <c r="V32" s="77">
        <v>64387187</v>
      </c>
      <c r="W32" s="78">
        <v>7898565</v>
      </c>
      <c r="X32" s="78">
        <f t="shared" si="8"/>
        <v>72285752</v>
      </c>
      <c r="Y32" s="95">
        <f t="shared" si="9"/>
        <v>0.15445608256479651</v>
      </c>
      <c r="Z32" s="77">
        <f t="shared" si="10"/>
        <v>212552263</v>
      </c>
      <c r="AA32" s="78">
        <f t="shared" si="11"/>
        <v>10830224</v>
      </c>
      <c r="AB32" s="78">
        <f t="shared" si="12"/>
        <v>223382487</v>
      </c>
      <c r="AC32" s="95">
        <f t="shared" si="13"/>
        <v>0.47731099007729194</v>
      </c>
      <c r="AD32" s="77">
        <v>40375471</v>
      </c>
      <c r="AE32" s="78">
        <v>3112719</v>
      </c>
      <c r="AF32" s="78">
        <f t="shared" si="14"/>
        <v>43488190</v>
      </c>
      <c r="AG32" s="78">
        <v>456195732</v>
      </c>
      <c r="AH32" s="78">
        <v>456195732</v>
      </c>
      <c r="AI32" s="79">
        <v>181726076</v>
      </c>
      <c r="AJ32" s="114">
        <f t="shared" si="15"/>
        <v>0.39835110951892905</v>
      </c>
      <c r="AK32" s="115">
        <f t="shared" si="16"/>
        <v>0.66219270105286054</v>
      </c>
    </row>
    <row r="33" spans="1:37" ht="13" x14ac:dyDescent="0.3">
      <c r="A33" s="55" t="s">
        <v>101</v>
      </c>
      <c r="B33" s="56" t="s">
        <v>496</v>
      </c>
      <c r="C33" s="57" t="s">
        <v>497</v>
      </c>
      <c r="D33" s="77">
        <v>82888743</v>
      </c>
      <c r="E33" s="78">
        <v>21979000</v>
      </c>
      <c r="F33" s="79">
        <f t="shared" si="0"/>
        <v>104867743</v>
      </c>
      <c r="G33" s="77">
        <v>83944499</v>
      </c>
      <c r="H33" s="78">
        <v>21979000</v>
      </c>
      <c r="I33" s="79">
        <f t="shared" si="1"/>
        <v>105923499</v>
      </c>
      <c r="J33" s="77">
        <v>9914975</v>
      </c>
      <c r="K33" s="78">
        <v>0</v>
      </c>
      <c r="L33" s="78">
        <f t="shared" si="2"/>
        <v>9914975</v>
      </c>
      <c r="M33" s="95">
        <f t="shared" si="3"/>
        <v>9.4547424368616378E-2</v>
      </c>
      <c r="N33" s="77">
        <v>10604096</v>
      </c>
      <c r="O33" s="78">
        <v>4532470</v>
      </c>
      <c r="P33" s="78">
        <f t="shared" si="4"/>
        <v>15136566</v>
      </c>
      <c r="Q33" s="95">
        <f t="shared" si="5"/>
        <v>0.14433958018911497</v>
      </c>
      <c r="R33" s="77">
        <v>11399079</v>
      </c>
      <c r="S33" s="78">
        <v>1096290</v>
      </c>
      <c r="T33" s="78">
        <f t="shared" si="6"/>
        <v>12495369</v>
      </c>
      <c r="U33" s="95">
        <f t="shared" si="7"/>
        <v>0.11796597655823285</v>
      </c>
      <c r="V33" s="77">
        <v>530660</v>
      </c>
      <c r="W33" s="78">
        <v>0</v>
      </c>
      <c r="X33" s="78">
        <f t="shared" si="8"/>
        <v>530660</v>
      </c>
      <c r="Y33" s="95">
        <f t="shared" si="9"/>
        <v>5.0098420559162235E-3</v>
      </c>
      <c r="Z33" s="77">
        <f t="shared" si="10"/>
        <v>32448810</v>
      </c>
      <c r="AA33" s="78">
        <f t="shared" si="11"/>
        <v>5628760</v>
      </c>
      <c r="AB33" s="78">
        <f t="shared" si="12"/>
        <v>38077570</v>
      </c>
      <c r="AC33" s="95">
        <f t="shared" si="13"/>
        <v>0.35948179921813195</v>
      </c>
      <c r="AD33" s="77">
        <v>9921368</v>
      </c>
      <c r="AE33" s="78">
        <v>0</v>
      </c>
      <c r="AF33" s="78">
        <f t="shared" si="14"/>
        <v>9921368</v>
      </c>
      <c r="AG33" s="78">
        <v>98379564</v>
      </c>
      <c r="AH33" s="78">
        <v>100520529</v>
      </c>
      <c r="AI33" s="79">
        <v>42627317</v>
      </c>
      <c r="AJ33" s="114">
        <f t="shared" si="15"/>
        <v>0.42406578461201694</v>
      </c>
      <c r="AK33" s="115">
        <f t="shared" si="16"/>
        <v>-0.94651342435841512</v>
      </c>
    </row>
    <row r="34" spans="1:37" ht="13" x14ac:dyDescent="0.3">
      <c r="A34" s="55" t="s">
        <v>101</v>
      </c>
      <c r="B34" s="56" t="s">
        <v>498</v>
      </c>
      <c r="C34" s="57" t="s">
        <v>499</v>
      </c>
      <c r="D34" s="77">
        <v>326419535</v>
      </c>
      <c r="E34" s="78">
        <v>31889850</v>
      </c>
      <c r="F34" s="79">
        <f t="shared" si="0"/>
        <v>358309385</v>
      </c>
      <c r="G34" s="77">
        <v>365865235</v>
      </c>
      <c r="H34" s="78">
        <v>33762493</v>
      </c>
      <c r="I34" s="79">
        <f t="shared" si="1"/>
        <v>399627728</v>
      </c>
      <c r="J34" s="77">
        <v>63378571</v>
      </c>
      <c r="K34" s="78">
        <v>1782517</v>
      </c>
      <c r="L34" s="78">
        <f t="shared" si="2"/>
        <v>65161088</v>
      </c>
      <c r="M34" s="95">
        <f t="shared" si="3"/>
        <v>0.18185705071610112</v>
      </c>
      <c r="N34" s="77">
        <v>71210892</v>
      </c>
      <c r="O34" s="78">
        <v>5597529</v>
      </c>
      <c r="P34" s="78">
        <f t="shared" si="4"/>
        <v>76808421</v>
      </c>
      <c r="Q34" s="95">
        <f t="shared" si="5"/>
        <v>0.21436340831541434</v>
      </c>
      <c r="R34" s="77">
        <v>61659685</v>
      </c>
      <c r="S34" s="78">
        <v>1205501</v>
      </c>
      <c r="T34" s="78">
        <f t="shared" si="6"/>
        <v>62865186</v>
      </c>
      <c r="U34" s="95">
        <f t="shared" si="7"/>
        <v>0.15730936968417766</v>
      </c>
      <c r="V34" s="77">
        <v>69165136</v>
      </c>
      <c r="W34" s="78">
        <v>13033351</v>
      </c>
      <c r="X34" s="78">
        <f t="shared" si="8"/>
        <v>82198487</v>
      </c>
      <c r="Y34" s="95">
        <f t="shared" si="9"/>
        <v>0.20568764687919752</v>
      </c>
      <c r="Z34" s="77">
        <f t="shared" si="10"/>
        <v>265414284</v>
      </c>
      <c r="AA34" s="78">
        <f t="shared" si="11"/>
        <v>21618898</v>
      </c>
      <c r="AB34" s="78">
        <f t="shared" si="12"/>
        <v>287033182</v>
      </c>
      <c r="AC34" s="95">
        <f t="shared" si="13"/>
        <v>0.71825141722898667</v>
      </c>
      <c r="AD34" s="77">
        <v>68109582</v>
      </c>
      <c r="AE34" s="78">
        <v>13521271</v>
      </c>
      <c r="AF34" s="78">
        <f t="shared" si="14"/>
        <v>81630853</v>
      </c>
      <c r="AG34" s="78">
        <v>273850332</v>
      </c>
      <c r="AH34" s="78">
        <v>298050298</v>
      </c>
      <c r="AI34" s="79">
        <v>264505526</v>
      </c>
      <c r="AJ34" s="114">
        <f t="shared" si="15"/>
        <v>0.88745264733806772</v>
      </c>
      <c r="AK34" s="115">
        <f t="shared" si="16"/>
        <v>6.95366983363499E-3</v>
      </c>
    </row>
    <row r="35" spans="1:37" ht="13" x14ac:dyDescent="0.3">
      <c r="A35" s="55" t="s">
        <v>101</v>
      </c>
      <c r="B35" s="56" t="s">
        <v>500</v>
      </c>
      <c r="C35" s="57" t="s">
        <v>501</v>
      </c>
      <c r="D35" s="77">
        <v>146541012</v>
      </c>
      <c r="E35" s="78">
        <v>28812000</v>
      </c>
      <c r="F35" s="79">
        <f t="shared" si="0"/>
        <v>175353012</v>
      </c>
      <c r="G35" s="77">
        <v>139257893</v>
      </c>
      <c r="H35" s="78">
        <v>46499985</v>
      </c>
      <c r="I35" s="79">
        <f t="shared" si="1"/>
        <v>185757878</v>
      </c>
      <c r="J35" s="77">
        <v>35194772</v>
      </c>
      <c r="K35" s="78">
        <v>-306895334</v>
      </c>
      <c r="L35" s="78">
        <f t="shared" si="2"/>
        <v>-271700562</v>
      </c>
      <c r="M35" s="95">
        <f t="shared" si="3"/>
        <v>-1.5494490736207029</v>
      </c>
      <c r="N35" s="77">
        <v>22226435</v>
      </c>
      <c r="O35" s="78">
        <v>3221314</v>
      </c>
      <c r="P35" s="78">
        <f t="shared" si="4"/>
        <v>25447749</v>
      </c>
      <c r="Q35" s="95">
        <f t="shared" si="5"/>
        <v>0.14512296486814838</v>
      </c>
      <c r="R35" s="77">
        <v>26262427</v>
      </c>
      <c r="S35" s="78">
        <v>323147074</v>
      </c>
      <c r="T35" s="78">
        <f t="shared" si="6"/>
        <v>349409501</v>
      </c>
      <c r="U35" s="95">
        <f t="shared" si="7"/>
        <v>1.8809942531750927</v>
      </c>
      <c r="V35" s="77">
        <v>29019242</v>
      </c>
      <c r="W35" s="78">
        <v>18931543</v>
      </c>
      <c r="X35" s="78">
        <f t="shared" si="8"/>
        <v>47950785</v>
      </c>
      <c r="Y35" s="95">
        <f t="shared" si="9"/>
        <v>0.25813594296119169</v>
      </c>
      <c r="Z35" s="77">
        <f t="shared" si="10"/>
        <v>112702876</v>
      </c>
      <c r="AA35" s="78">
        <f t="shared" si="11"/>
        <v>38404597</v>
      </c>
      <c r="AB35" s="78">
        <f t="shared" si="12"/>
        <v>151107473</v>
      </c>
      <c r="AC35" s="95">
        <f t="shared" si="13"/>
        <v>0.81346468115877169</v>
      </c>
      <c r="AD35" s="77">
        <v>28732644</v>
      </c>
      <c r="AE35" s="78">
        <v>11432173</v>
      </c>
      <c r="AF35" s="78">
        <f t="shared" si="14"/>
        <v>40164817</v>
      </c>
      <c r="AG35" s="78">
        <v>176665739</v>
      </c>
      <c r="AH35" s="78">
        <v>192239872</v>
      </c>
      <c r="AI35" s="79">
        <v>148133988</v>
      </c>
      <c r="AJ35" s="114">
        <f t="shared" si="15"/>
        <v>0.77056849059907817</v>
      </c>
      <c r="AK35" s="115">
        <f t="shared" si="16"/>
        <v>0.19385045374413123</v>
      </c>
    </row>
    <row r="36" spans="1:37" ht="13" x14ac:dyDescent="0.3">
      <c r="A36" s="55" t="s">
        <v>101</v>
      </c>
      <c r="B36" s="56" t="s">
        <v>502</v>
      </c>
      <c r="C36" s="57" t="s">
        <v>503</v>
      </c>
      <c r="D36" s="77">
        <v>1152403350</v>
      </c>
      <c r="E36" s="78">
        <v>206151598</v>
      </c>
      <c r="F36" s="79">
        <f t="shared" si="0"/>
        <v>1358554948</v>
      </c>
      <c r="G36" s="77">
        <v>1148398448</v>
      </c>
      <c r="H36" s="78">
        <v>216825867</v>
      </c>
      <c r="I36" s="79">
        <f t="shared" si="1"/>
        <v>1365224315</v>
      </c>
      <c r="J36" s="77">
        <v>198488064</v>
      </c>
      <c r="K36" s="78">
        <v>7878263</v>
      </c>
      <c r="L36" s="78">
        <f t="shared" si="2"/>
        <v>206366327</v>
      </c>
      <c r="M36" s="95">
        <f t="shared" si="3"/>
        <v>0.15190134731304222</v>
      </c>
      <c r="N36" s="77">
        <v>209598608</v>
      </c>
      <c r="O36" s="78">
        <v>31824969</v>
      </c>
      <c r="P36" s="78">
        <f t="shared" si="4"/>
        <v>241423577</v>
      </c>
      <c r="Q36" s="95">
        <f t="shared" si="5"/>
        <v>0.1777061556143992</v>
      </c>
      <c r="R36" s="77">
        <v>224924036</v>
      </c>
      <c r="S36" s="78">
        <v>13039678</v>
      </c>
      <c r="T36" s="78">
        <f t="shared" si="6"/>
        <v>237963714</v>
      </c>
      <c r="U36" s="95">
        <f t="shared" si="7"/>
        <v>0.17430374729298606</v>
      </c>
      <c r="V36" s="77">
        <v>227532784</v>
      </c>
      <c r="W36" s="78">
        <v>69422178</v>
      </c>
      <c r="X36" s="78">
        <f t="shared" si="8"/>
        <v>296954962</v>
      </c>
      <c r="Y36" s="95">
        <f t="shared" si="9"/>
        <v>0.21751367796287749</v>
      </c>
      <c r="Z36" s="77">
        <f t="shared" si="10"/>
        <v>860543492</v>
      </c>
      <c r="AA36" s="78">
        <f t="shared" si="11"/>
        <v>122165088</v>
      </c>
      <c r="AB36" s="78">
        <f t="shared" si="12"/>
        <v>982708580</v>
      </c>
      <c r="AC36" s="95">
        <f t="shared" si="13"/>
        <v>0.71981473608606217</v>
      </c>
      <c r="AD36" s="77">
        <v>189599585</v>
      </c>
      <c r="AE36" s="78">
        <v>9015154</v>
      </c>
      <c r="AF36" s="78">
        <f t="shared" si="14"/>
        <v>198614739</v>
      </c>
      <c r="AG36" s="78">
        <v>1102472802</v>
      </c>
      <c r="AH36" s="78">
        <v>1115811319</v>
      </c>
      <c r="AI36" s="79">
        <v>826515446</v>
      </c>
      <c r="AJ36" s="114">
        <f t="shared" si="15"/>
        <v>0.7407304729089238</v>
      </c>
      <c r="AK36" s="115">
        <f t="shared" si="16"/>
        <v>0.49513054013579527</v>
      </c>
    </row>
    <row r="37" spans="1:37" ht="13" x14ac:dyDescent="0.3">
      <c r="A37" s="55" t="s">
        <v>116</v>
      </c>
      <c r="B37" s="56" t="s">
        <v>504</v>
      </c>
      <c r="C37" s="57" t="s">
        <v>505</v>
      </c>
      <c r="D37" s="77">
        <v>101419643</v>
      </c>
      <c r="E37" s="78">
        <v>1858230</v>
      </c>
      <c r="F37" s="79">
        <f t="shared" si="0"/>
        <v>103277873</v>
      </c>
      <c r="G37" s="77">
        <v>95394560</v>
      </c>
      <c r="H37" s="78">
        <v>1382936</v>
      </c>
      <c r="I37" s="79">
        <f t="shared" si="1"/>
        <v>96777496</v>
      </c>
      <c r="J37" s="77">
        <v>21322886</v>
      </c>
      <c r="K37" s="78">
        <v>0</v>
      </c>
      <c r="L37" s="78">
        <f t="shared" si="2"/>
        <v>21322886</v>
      </c>
      <c r="M37" s="95">
        <f t="shared" si="3"/>
        <v>0.2064613201319512</v>
      </c>
      <c r="N37" s="77">
        <v>30196710</v>
      </c>
      <c r="O37" s="78">
        <v>1057630</v>
      </c>
      <c r="P37" s="78">
        <f t="shared" si="4"/>
        <v>31254340</v>
      </c>
      <c r="Q37" s="95">
        <f t="shared" si="5"/>
        <v>0.30262377692460807</v>
      </c>
      <c r="R37" s="77">
        <v>21892489</v>
      </c>
      <c r="S37" s="78">
        <v>40363</v>
      </c>
      <c r="T37" s="78">
        <f t="shared" si="6"/>
        <v>21932852</v>
      </c>
      <c r="U37" s="95">
        <f t="shared" si="7"/>
        <v>0.22663173678310503</v>
      </c>
      <c r="V37" s="77">
        <v>19016364</v>
      </c>
      <c r="W37" s="78">
        <v>4086</v>
      </c>
      <c r="X37" s="78">
        <f t="shared" si="8"/>
        <v>19020450</v>
      </c>
      <c r="Y37" s="95">
        <f t="shared" si="9"/>
        <v>0.19653794307717984</v>
      </c>
      <c r="Z37" s="77">
        <f t="shared" si="10"/>
        <v>92428449</v>
      </c>
      <c r="AA37" s="78">
        <f t="shared" si="11"/>
        <v>1102079</v>
      </c>
      <c r="AB37" s="78">
        <f t="shared" si="12"/>
        <v>93530528</v>
      </c>
      <c r="AC37" s="95">
        <f t="shared" si="13"/>
        <v>0.96644914226753709</v>
      </c>
      <c r="AD37" s="77">
        <v>26669049</v>
      </c>
      <c r="AE37" s="78">
        <v>979103</v>
      </c>
      <c r="AF37" s="78">
        <f t="shared" si="14"/>
        <v>27648152</v>
      </c>
      <c r="AG37" s="78">
        <v>103178460</v>
      </c>
      <c r="AH37" s="78">
        <v>99818393</v>
      </c>
      <c r="AI37" s="79">
        <v>90497021</v>
      </c>
      <c r="AJ37" s="114">
        <f t="shared" si="15"/>
        <v>0.9066166893710661</v>
      </c>
      <c r="AK37" s="115">
        <f t="shared" si="16"/>
        <v>-0.31205347829395613</v>
      </c>
    </row>
    <row r="38" spans="1:37" ht="14" x14ac:dyDescent="0.3">
      <c r="A38" s="58" t="s">
        <v>0</v>
      </c>
      <c r="B38" s="59" t="s">
        <v>506</v>
      </c>
      <c r="C38" s="60" t="s">
        <v>0</v>
      </c>
      <c r="D38" s="80">
        <f>SUM(D32:D37)</f>
        <v>2240183828</v>
      </c>
      <c r="E38" s="81">
        <f>SUM(E32:E37)</f>
        <v>328181110</v>
      </c>
      <c r="F38" s="82">
        <f t="shared" si="0"/>
        <v>2568364938</v>
      </c>
      <c r="G38" s="80">
        <f>SUM(G32:G37)</f>
        <v>2263372180</v>
      </c>
      <c r="H38" s="81">
        <f>SUM(H32:H37)</f>
        <v>357940713</v>
      </c>
      <c r="I38" s="82">
        <f t="shared" si="1"/>
        <v>2621312893</v>
      </c>
      <c r="J38" s="80">
        <f>SUM(J32:J37)</f>
        <v>368773149</v>
      </c>
      <c r="K38" s="81">
        <f>SUM(K32:K37)</f>
        <v>-294716445</v>
      </c>
      <c r="L38" s="81">
        <f t="shared" si="2"/>
        <v>74056704</v>
      </c>
      <c r="M38" s="96">
        <f t="shared" si="3"/>
        <v>2.883418275351024E-2</v>
      </c>
      <c r="N38" s="80">
        <f>SUM(N32:N37)</f>
        <v>396508896</v>
      </c>
      <c r="O38" s="81">
        <f>SUM(O32:O37)</f>
        <v>46257647</v>
      </c>
      <c r="P38" s="81">
        <f t="shared" si="4"/>
        <v>442766543</v>
      </c>
      <c r="Q38" s="96">
        <f t="shared" si="5"/>
        <v>0.1723923794664417</v>
      </c>
      <c r="R38" s="80">
        <f>SUM(R32:R37)</f>
        <v>401156756</v>
      </c>
      <c r="S38" s="81">
        <f>SUM(S32:S37)</f>
        <v>338918721</v>
      </c>
      <c r="T38" s="81">
        <f t="shared" si="6"/>
        <v>740075477</v>
      </c>
      <c r="U38" s="96">
        <f t="shared" si="7"/>
        <v>0.2823300793187683</v>
      </c>
      <c r="V38" s="80">
        <f>SUM(V32:V37)</f>
        <v>409651373</v>
      </c>
      <c r="W38" s="81">
        <f>SUM(W32:W37)</f>
        <v>109289723</v>
      </c>
      <c r="X38" s="81">
        <f t="shared" si="8"/>
        <v>518941096</v>
      </c>
      <c r="Y38" s="96">
        <f t="shared" si="9"/>
        <v>0.19796991705407982</v>
      </c>
      <c r="Z38" s="80">
        <f t="shared" si="10"/>
        <v>1576090174</v>
      </c>
      <c r="AA38" s="81">
        <f t="shared" si="11"/>
        <v>199749646</v>
      </c>
      <c r="AB38" s="81">
        <f t="shared" si="12"/>
        <v>1775839820</v>
      </c>
      <c r="AC38" s="96">
        <f t="shared" si="13"/>
        <v>0.67746197897329763</v>
      </c>
      <c r="AD38" s="80">
        <f>SUM(AD32:AD37)</f>
        <v>363407699</v>
      </c>
      <c r="AE38" s="81">
        <f>SUM(AE32:AE37)</f>
        <v>38060420</v>
      </c>
      <c r="AF38" s="81">
        <f t="shared" si="14"/>
        <v>401468119</v>
      </c>
      <c r="AG38" s="81">
        <f>SUM(AG32:AG37)</f>
        <v>2210742629</v>
      </c>
      <c r="AH38" s="81">
        <f>SUM(AH32:AH37)</f>
        <v>2262636143</v>
      </c>
      <c r="AI38" s="82">
        <f>SUM(AI32:AI37)</f>
        <v>1554005374</v>
      </c>
      <c r="AJ38" s="116">
        <f t="shared" si="15"/>
        <v>0.68681187596498139</v>
      </c>
      <c r="AK38" s="117">
        <f t="shared" si="16"/>
        <v>0.29260848231886638</v>
      </c>
    </row>
    <row r="39" spans="1:37" ht="13" x14ac:dyDescent="0.3">
      <c r="A39" s="55" t="s">
        <v>101</v>
      </c>
      <c r="B39" s="56" t="s">
        <v>83</v>
      </c>
      <c r="C39" s="57" t="s">
        <v>84</v>
      </c>
      <c r="D39" s="77">
        <v>3212506151</v>
      </c>
      <c r="E39" s="78">
        <v>627331283</v>
      </c>
      <c r="F39" s="79">
        <f t="shared" si="0"/>
        <v>3839837434</v>
      </c>
      <c r="G39" s="77">
        <v>3484059509</v>
      </c>
      <c r="H39" s="78">
        <v>632781213</v>
      </c>
      <c r="I39" s="79">
        <f t="shared" si="1"/>
        <v>4116840722</v>
      </c>
      <c r="J39" s="77">
        <v>792109776</v>
      </c>
      <c r="K39" s="78">
        <v>94214230</v>
      </c>
      <c r="L39" s="78">
        <f t="shared" si="2"/>
        <v>886324006</v>
      </c>
      <c r="M39" s="95">
        <f t="shared" si="3"/>
        <v>0.23082331511016776</v>
      </c>
      <c r="N39" s="77">
        <v>643807582</v>
      </c>
      <c r="O39" s="78">
        <v>202604216</v>
      </c>
      <c r="P39" s="78">
        <f t="shared" si="4"/>
        <v>846411798</v>
      </c>
      <c r="Q39" s="95">
        <f t="shared" si="5"/>
        <v>0.22042907090425537</v>
      </c>
      <c r="R39" s="77">
        <v>829887906</v>
      </c>
      <c r="S39" s="78">
        <v>67761912</v>
      </c>
      <c r="T39" s="78">
        <f t="shared" si="6"/>
        <v>897649818</v>
      </c>
      <c r="U39" s="95">
        <f t="shared" si="7"/>
        <v>0.21804336835356439</v>
      </c>
      <c r="V39" s="77">
        <v>832607664</v>
      </c>
      <c r="W39" s="78">
        <v>118679883</v>
      </c>
      <c r="X39" s="78">
        <f t="shared" si="8"/>
        <v>951287547</v>
      </c>
      <c r="Y39" s="95">
        <f t="shared" si="9"/>
        <v>0.2310722253393023</v>
      </c>
      <c r="Z39" s="77">
        <f t="shared" si="10"/>
        <v>3098412928</v>
      </c>
      <c r="AA39" s="78">
        <f t="shared" si="11"/>
        <v>483260241</v>
      </c>
      <c r="AB39" s="78">
        <f t="shared" si="12"/>
        <v>3581673169</v>
      </c>
      <c r="AC39" s="95">
        <f t="shared" si="13"/>
        <v>0.87000528095728447</v>
      </c>
      <c r="AD39" s="77">
        <v>822825317</v>
      </c>
      <c r="AE39" s="78">
        <v>192688546</v>
      </c>
      <c r="AF39" s="78">
        <f t="shared" si="14"/>
        <v>1015513863</v>
      </c>
      <c r="AG39" s="78">
        <v>3542233730</v>
      </c>
      <c r="AH39" s="78">
        <v>3817982570</v>
      </c>
      <c r="AI39" s="79">
        <v>3486801013</v>
      </c>
      <c r="AJ39" s="114">
        <f t="shared" si="15"/>
        <v>0.91325744658912889</v>
      </c>
      <c r="AK39" s="115">
        <f t="shared" si="16"/>
        <v>-6.3245139569305886E-2</v>
      </c>
    </row>
    <row r="40" spans="1:37" ht="13" x14ac:dyDescent="0.3">
      <c r="A40" s="55" t="s">
        <v>101</v>
      </c>
      <c r="B40" s="56" t="s">
        <v>507</v>
      </c>
      <c r="C40" s="57" t="s">
        <v>508</v>
      </c>
      <c r="D40" s="77">
        <v>265260660</v>
      </c>
      <c r="E40" s="78">
        <v>52387159</v>
      </c>
      <c r="F40" s="79">
        <f t="shared" si="0"/>
        <v>317647819</v>
      </c>
      <c r="G40" s="77">
        <v>409888375</v>
      </c>
      <c r="H40" s="78">
        <v>73323943</v>
      </c>
      <c r="I40" s="79">
        <f t="shared" si="1"/>
        <v>483212318</v>
      </c>
      <c r="J40" s="77">
        <v>44194503</v>
      </c>
      <c r="K40" s="78">
        <v>2819732</v>
      </c>
      <c r="L40" s="78">
        <f t="shared" si="2"/>
        <v>47014235</v>
      </c>
      <c r="M40" s="95">
        <f t="shared" si="3"/>
        <v>0.14800742264816244</v>
      </c>
      <c r="N40" s="77">
        <v>45986765</v>
      </c>
      <c r="O40" s="78">
        <v>2039450</v>
      </c>
      <c r="P40" s="78">
        <f t="shared" si="4"/>
        <v>48026215</v>
      </c>
      <c r="Q40" s="95">
        <f t="shared" si="5"/>
        <v>0.15119327798690158</v>
      </c>
      <c r="R40" s="77">
        <v>15402488</v>
      </c>
      <c r="S40" s="78">
        <v>3203018</v>
      </c>
      <c r="T40" s="78">
        <f t="shared" si="6"/>
        <v>18605506</v>
      </c>
      <c r="U40" s="95">
        <f t="shared" si="7"/>
        <v>3.850379079119419E-2</v>
      </c>
      <c r="V40" s="77">
        <v>53498154</v>
      </c>
      <c r="W40" s="78">
        <v>10579373</v>
      </c>
      <c r="X40" s="78">
        <f t="shared" si="8"/>
        <v>64077527</v>
      </c>
      <c r="Y40" s="95">
        <f t="shared" si="9"/>
        <v>0.13260739557554077</v>
      </c>
      <c r="Z40" s="77">
        <f t="shared" si="10"/>
        <v>159081910</v>
      </c>
      <c r="AA40" s="78">
        <f t="shared" si="11"/>
        <v>18641573</v>
      </c>
      <c r="AB40" s="78">
        <f t="shared" si="12"/>
        <v>177723483</v>
      </c>
      <c r="AC40" s="95">
        <f t="shared" si="13"/>
        <v>0.36779584538654081</v>
      </c>
      <c r="AD40" s="77">
        <v>69902294</v>
      </c>
      <c r="AE40" s="78">
        <v>7720501</v>
      </c>
      <c r="AF40" s="78">
        <f t="shared" si="14"/>
        <v>77622795</v>
      </c>
      <c r="AG40" s="78">
        <v>289550319</v>
      </c>
      <c r="AH40" s="78">
        <v>332097867</v>
      </c>
      <c r="AI40" s="79">
        <v>243058933</v>
      </c>
      <c r="AJ40" s="114">
        <f t="shared" si="15"/>
        <v>0.7318894734123661</v>
      </c>
      <c r="AK40" s="115">
        <f t="shared" si="16"/>
        <v>-0.17450116296379181</v>
      </c>
    </row>
    <row r="41" spans="1:37" ht="13" x14ac:dyDescent="0.3">
      <c r="A41" s="55" t="s">
        <v>101</v>
      </c>
      <c r="B41" s="56" t="s">
        <v>509</v>
      </c>
      <c r="C41" s="57" t="s">
        <v>510</v>
      </c>
      <c r="D41" s="77">
        <v>197038599</v>
      </c>
      <c r="E41" s="78">
        <v>36361000</v>
      </c>
      <c r="F41" s="79">
        <f t="shared" si="0"/>
        <v>233399599</v>
      </c>
      <c r="G41" s="77">
        <v>188847416</v>
      </c>
      <c r="H41" s="78">
        <v>45361000</v>
      </c>
      <c r="I41" s="79">
        <f t="shared" si="1"/>
        <v>234208416</v>
      </c>
      <c r="J41" s="77">
        <v>38825107</v>
      </c>
      <c r="K41" s="78">
        <v>7129199</v>
      </c>
      <c r="L41" s="78">
        <f t="shared" si="2"/>
        <v>45954306</v>
      </c>
      <c r="M41" s="95">
        <f t="shared" si="3"/>
        <v>0.19689110948301158</v>
      </c>
      <c r="N41" s="77">
        <v>43497784</v>
      </c>
      <c r="O41" s="78">
        <v>12419285</v>
      </c>
      <c r="P41" s="78">
        <f t="shared" si="4"/>
        <v>55917069</v>
      </c>
      <c r="Q41" s="95">
        <f t="shared" si="5"/>
        <v>0.23957654271719636</v>
      </c>
      <c r="R41" s="77">
        <v>30768991</v>
      </c>
      <c r="S41" s="78">
        <v>4479322</v>
      </c>
      <c r="T41" s="78">
        <f t="shared" si="6"/>
        <v>35248313</v>
      </c>
      <c r="U41" s="95">
        <f t="shared" si="7"/>
        <v>0.15049977110984775</v>
      </c>
      <c r="V41" s="77">
        <v>26357720</v>
      </c>
      <c r="W41" s="78">
        <v>3955182</v>
      </c>
      <c r="X41" s="78">
        <f t="shared" si="8"/>
        <v>30312902</v>
      </c>
      <c r="Y41" s="95">
        <f t="shared" si="9"/>
        <v>0.12942703988912166</v>
      </c>
      <c r="Z41" s="77">
        <f t="shared" si="10"/>
        <v>139449602</v>
      </c>
      <c r="AA41" s="78">
        <f t="shared" si="11"/>
        <v>27982988</v>
      </c>
      <c r="AB41" s="78">
        <f t="shared" si="12"/>
        <v>167432590</v>
      </c>
      <c r="AC41" s="95">
        <f t="shared" si="13"/>
        <v>0.71488716272262398</v>
      </c>
      <c r="AD41" s="77">
        <v>27086160</v>
      </c>
      <c r="AE41" s="78">
        <v>3013503</v>
      </c>
      <c r="AF41" s="78">
        <f t="shared" si="14"/>
        <v>30099663</v>
      </c>
      <c r="AG41" s="78">
        <v>207166066</v>
      </c>
      <c r="AH41" s="78">
        <v>268963384</v>
      </c>
      <c r="AI41" s="79">
        <v>208322541</v>
      </c>
      <c r="AJ41" s="114">
        <f t="shared" si="15"/>
        <v>0.77453866731539933</v>
      </c>
      <c r="AK41" s="115">
        <f t="shared" si="16"/>
        <v>7.0844314768574446E-3</v>
      </c>
    </row>
    <row r="42" spans="1:37" ht="13" x14ac:dyDescent="0.3">
      <c r="A42" s="55" t="s">
        <v>101</v>
      </c>
      <c r="B42" s="56" t="s">
        <v>511</v>
      </c>
      <c r="C42" s="57" t="s">
        <v>512</v>
      </c>
      <c r="D42" s="77">
        <v>472412696</v>
      </c>
      <c r="E42" s="78">
        <v>106725212</v>
      </c>
      <c r="F42" s="79">
        <f t="shared" si="0"/>
        <v>579137908</v>
      </c>
      <c r="G42" s="77">
        <v>474231315</v>
      </c>
      <c r="H42" s="78">
        <v>107144495</v>
      </c>
      <c r="I42" s="79">
        <f t="shared" si="1"/>
        <v>581375810</v>
      </c>
      <c r="J42" s="77">
        <v>65819701</v>
      </c>
      <c r="K42" s="78">
        <v>8536492</v>
      </c>
      <c r="L42" s="78">
        <f t="shared" si="2"/>
        <v>74356193</v>
      </c>
      <c r="M42" s="95">
        <f t="shared" si="3"/>
        <v>0.12839116896488842</v>
      </c>
      <c r="N42" s="77">
        <v>73116617</v>
      </c>
      <c r="O42" s="78">
        <v>31135106</v>
      </c>
      <c r="P42" s="78">
        <f t="shared" si="4"/>
        <v>104251723</v>
      </c>
      <c r="Q42" s="95">
        <f t="shared" si="5"/>
        <v>0.18001191350092041</v>
      </c>
      <c r="R42" s="77">
        <v>92711476</v>
      </c>
      <c r="S42" s="78">
        <v>-13575846</v>
      </c>
      <c r="T42" s="78">
        <f t="shared" si="6"/>
        <v>79135630</v>
      </c>
      <c r="U42" s="95">
        <f t="shared" si="7"/>
        <v>0.13611785808563312</v>
      </c>
      <c r="V42" s="77">
        <v>227258875</v>
      </c>
      <c r="W42" s="78">
        <v>25544672</v>
      </c>
      <c r="X42" s="78">
        <f t="shared" si="8"/>
        <v>252803547</v>
      </c>
      <c r="Y42" s="95">
        <f t="shared" si="9"/>
        <v>0.43483671431049048</v>
      </c>
      <c r="Z42" s="77">
        <f t="shared" si="10"/>
        <v>458906669</v>
      </c>
      <c r="AA42" s="78">
        <f t="shared" si="11"/>
        <v>51640424</v>
      </c>
      <c r="AB42" s="78">
        <f t="shared" si="12"/>
        <v>510547093</v>
      </c>
      <c r="AC42" s="95">
        <f t="shared" si="13"/>
        <v>0.87817051246077815</v>
      </c>
      <c r="AD42" s="77">
        <v>81901004</v>
      </c>
      <c r="AE42" s="78">
        <v>19251875</v>
      </c>
      <c r="AF42" s="78">
        <f t="shared" si="14"/>
        <v>101152879</v>
      </c>
      <c r="AG42" s="78">
        <v>655449075</v>
      </c>
      <c r="AH42" s="78">
        <v>655449075</v>
      </c>
      <c r="AI42" s="79">
        <v>320467582</v>
      </c>
      <c r="AJ42" s="114">
        <f t="shared" si="15"/>
        <v>0.4889282695226933</v>
      </c>
      <c r="AK42" s="115">
        <f t="shared" si="16"/>
        <v>1.4992224591056869</v>
      </c>
    </row>
    <row r="43" spans="1:37" ht="13" x14ac:dyDescent="0.3">
      <c r="A43" s="55" t="s">
        <v>116</v>
      </c>
      <c r="B43" s="56" t="s">
        <v>513</v>
      </c>
      <c r="C43" s="57" t="s">
        <v>514</v>
      </c>
      <c r="D43" s="77">
        <v>183388430</v>
      </c>
      <c r="E43" s="78">
        <v>4564800</v>
      </c>
      <c r="F43" s="79">
        <f t="shared" si="0"/>
        <v>187953230</v>
      </c>
      <c r="G43" s="77">
        <v>184719967</v>
      </c>
      <c r="H43" s="78">
        <v>4514350</v>
      </c>
      <c r="I43" s="79">
        <f t="shared" si="1"/>
        <v>189234317</v>
      </c>
      <c r="J43" s="77">
        <v>27252890</v>
      </c>
      <c r="K43" s="78">
        <v>2120</v>
      </c>
      <c r="L43" s="78">
        <f t="shared" si="2"/>
        <v>27255010</v>
      </c>
      <c r="M43" s="95">
        <f t="shared" si="3"/>
        <v>0.14500953242463563</v>
      </c>
      <c r="N43" s="77">
        <v>43754483</v>
      </c>
      <c r="O43" s="78">
        <v>71080</v>
      </c>
      <c r="P43" s="78">
        <f t="shared" si="4"/>
        <v>43825563</v>
      </c>
      <c r="Q43" s="95">
        <f t="shared" si="5"/>
        <v>0.23317270472021151</v>
      </c>
      <c r="R43" s="77">
        <v>31102625</v>
      </c>
      <c r="S43" s="78">
        <v>132274</v>
      </c>
      <c r="T43" s="78">
        <f t="shared" si="6"/>
        <v>31234899</v>
      </c>
      <c r="U43" s="95">
        <f t="shared" si="7"/>
        <v>0.16505937979526197</v>
      </c>
      <c r="V43" s="77">
        <v>39159457</v>
      </c>
      <c r="W43" s="78">
        <v>2740055</v>
      </c>
      <c r="X43" s="78">
        <f t="shared" si="8"/>
        <v>41899512</v>
      </c>
      <c r="Y43" s="95">
        <f t="shared" si="9"/>
        <v>0.22141603417523895</v>
      </c>
      <c r="Z43" s="77">
        <f t="shared" si="10"/>
        <v>141269455</v>
      </c>
      <c r="AA43" s="78">
        <f t="shared" si="11"/>
        <v>2945529</v>
      </c>
      <c r="AB43" s="78">
        <f t="shared" si="12"/>
        <v>144214984</v>
      </c>
      <c r="AC43" s="95">
        <f t="shared" si="13"/>
        <v>0.76209741597767389</v>
      </c>
      <c r="AD43" s="77">
        <v>38513164</v>
      </c>
      <c r="AE43" s="78">
        <v>1976140</v>
      </c>
      <c r="AF43" s="78">
        <f t="shared" si="14"/>
        <v>40489304</v>
      </c>
      <c r="AG43" s="78">
        <v>189511209</v>
      </c>
      <c r="AH43" s="78">
        <v>189228765</v>
      </c>
      <c r="AI43" s="79">
        <v>124624429</v>
      </c>
      <c r="AJ43" s="114">
        <f t="shared" si="15"/>
        <v>0.65859135634056487</v>
      </c>
      <c r="AK43" s="115">
        <f t="shared" si="16"/>
        <v>3.4829148952523425E-2</v>
      </c>
    </row>
    <row r="44" spans="1:37" ht="14" x14ac:dyDescent="0.3">
      <c r="A44" s="58" t="s">
        <v>0</v>
      </c>
      <c r="B44" s="59" t="s">
        <v>515</v>
      </c>
      <c r="C44" s="60" t="s">
        <v>0</v>
      </c>
      <c r="D44" s="80">
        <f>SUM(D39:D43)</f>
        <v>4330606536</v>
      </c>
      <c r="E44" s="81">
        <f>SUM(E39:E43)</f>
        <v>827369454</v>
      </c>
      <c r="F44" s="82">
        <f t="shared" si="0"/>
        <v>5157975990</v>
      </c>
      <c r="G44" s="80">
        <f>SUM(G39:G43)</f>
        <v>4741746582</v>
      </c>
      <c r="H44" s="81">
        <f>SUM(H39:H43)</f>
        <v>863125001</v>
      </c>
      <c r="I44" s="82">
        <f t="shared" si="1"/>
        <v>5604871583</v>
      </c>
      <c r="J44" s="80">
        <f>SUM(J39:J43)</f>
        <v>968201977</v>
      </c>
      <c r="K44" s="81">
        <f>SUM(K39:K43)</f>
        <v>112701773</v>
      </c>
      <c r="L44" s="81">
        <f t="shared" si="2"/>
        <v>1080903750</v>
      </c>
      <c r="M44" s="96">
        <f t="shared" si="3"/>
        <v>0.20955967071106898</v>
      </c>
      <c r="N44" s="80">
        <f>SUM(N39:N43)</f>
        <v>850163231</v>
      </c>
      <c r="O44" s="81">
        <f>SUM(O39:O43)</f>
        <v>248269137</v>
      </c>
      <c r="P44" s="81">
        <f t="shared" si="4"/>
        <v>1098432368</v>
      </c>
      <c r="Q44" s="96">
        <f t="shared" si="5"/>
        <v>0.21295802270688741</v>
      </c>
      <c r="R44" s="80">
        <f>SUM(R39:R43)</f>
        <v>999873486</v>
      </c>
      <c r="S44" s="81">
        <f>SUM(S39:S43)</f>
        <v>62000680</v>
      </c>
      <c r="T44" s="81">
        <f t="shared" si="6"/>
        <v>1061874166</v>
      </c>
      <c r="U44" s="96">
        <f t="shared" si="7"/>
        <v>0.18945557454353545</v>
      </c>
      <c r="V44" s="80">
        <f>SUM(V39:V43)</f>
        <v>1178881870</v>
      </c>
      <c r="W44" s="81">
        <f>SUM(W39:W43)</f>
        <v>161499165</v>
      </c>
      <c r="X44" s="81">
        <f t="shared" si="8"/>
        <v>1340381035</v>
      </c>
      <c r="Y44" s="96">
        <f t="shared" si="9"/>
        <v>0.23914571728377812</v>
      </c>
      <c r="Z44" s="80">
        <f t="shared" si="10"/>
        <v>3997120564</v>
      </c>
      <c r="AA44" s="81">
        <f t="shared" si="11"/>
        <v>584470755</v>
      </c>
      <c r="AB44" s="81">
        <f t="shared" si="12"/>
        <v>4581591319</v>
      </c>
      <c r="AC44" s="96">
        <f t="shared" si="13"/>
        <v>0.81743020355654772</v>
      </c>
      <c r="AD44" s="80">
        <f>SUM(AD39:AD43)</f>
        <v>1040227939</v>
      </c>
      <c r="AE44" s="81">
        <f>SUM(AE39:AE43)</f>
        <v>224650565</v>
      </c>
      <c r="AF44" s="81">
        <f t="shared" si="14"/>
        <v>1264878504</v>
      </c>
      <c r="AG44" s="81">
        <f>SUM(AG39:AG43)</f>
        <v>4883910399</v>
      </c>
      <c r="AH44" s="81">
        <f>SUM(AH39:AH43)</f>
        <v>5263721661</v>
      </c>
      <c r="AI44" s="82">
        <f>SUM(AI39:AI43)</f>
        <v>4383274498</v>
      </c>
      <c r="AJ44" s="116">
        <f t="shared" si="15"/>
        <v>0.83273295593811225</v>
      </c>
      <c r="AK44" s="117">
        <f t="shared" si="16"/>
        <v>5.9691528286103246E-2</v>
      </c>
    </row>
    <row r="45" spans="1:37" ht="14" x14ac:dyDescent="0.3">
      <c r="A45" s="61" t="s">
        <v>0</v>
      </c>
      <c r="B45" s="62" t="s">
        <v>516</v>
      </c>
      <c r="C45" s="63" t="s">
        <v>0</v>
      </c>
      <c r="D45" s="83">
        <f>SUM(D9:D12,D14:D20,D22:D30,D32:D37,D39:D43)</f>
        <v>11604633447</v>
      </c>
      <c r="E45" s="84">
        <f>SUM(E9:E12,E14:E20,E22:E30,E32:E37,E39:E43)</f>
        <v>2060917779</v>
      </c>
      <c r="F45" s="85">
        <f t="shared" si="0"/>
        <v>13665551226</v>
      </c>
      <c r="G45" s="83">
        <f>SUM(G9:G12,G14:G20,G22:G30,G32:G37,G39:G43)</f>
        <v>12284762324</v>
      </c>
      <c r="H45" s="84">
        <f>SUM(H9:H12,H14:H20,H22:H30,H32:H37,H39:H43)</f>
        <v>2207834931</v>
      </c>
      <c r="I45" s="85">
        <f t="shared" si="1"/>
        <v>14492597255</v>
      </c>
      <c r="J45" s="83">
        <f>SUM(J9:J12,J14:J20,J22:J30,J32:J37,J39:J43)</f>
        <v>2199075126</v>
      </c>
      <c r="K45" s="84">
        <f>SUM(K9:K12,K14:K20,K22:K30,K32:K37,K39:K43)</f>
        <v>-35078226</v>
      </c>
      <c r="L45" s="84">
        <f t="shared" si="2"/>
        <v>2163996900</v>
      </c>
      <c r="M45" s="97">
        <f t="shared" si="3"/>
        <v>0.1583541610734876</v>
      </c>
      <c r="N45" s="83">
        <f>SUM(N9:N12,N14:N20,N22:N30,N32:N37,N39:N43)</f>
        <v>2300878682</v>
      </c>
      <c r="O45" s="84">
        <f>SUM(O9:O12,O14:O20,O22:O30,O32:O37,O39:O43)</f>
        <v>491781280</v>
      </c>
      <c r="P45" s="84">
        <f t="shared" si="4"/>
        <v>2792659962</v>
      </c>
      <c r="Q45" s="97">
        <f t="shared" si="5"/>
        <v>0.20435765201236092</v>
      </c>
      <c r="R45" s="83">
        <f>SUM(R9:R12,R14:R20,R22:R30,R32:R37,R39:R43)</f>
        <v>2318139608</v>
      </c>
      <c r="S45" s="84">
        <f>SUM(S9:S12,S14:S20,S22:S30,S32:S37,S39:S43)</f>
        <v>504817841</v>
      </c>
      <c r="T45" s="84">
        <f t="shared" si="6"/>
        <v>2822957449</v>
      </c>
      <c r="U45" s="97">
        <f t="shared" si="7"/>
        <v>0.19478616560782913</v>
      </c>
      <c r="V45" s="83">
        <f>SUM(V9:V12,V14:V20,V22:V30,V32:V37,V39:V43)</f>
        <v>2697015425</v>
      </c>
      <c r="W45" s="84">
        <f>SUM(W9:W12,W14:W20,W22:W30,W32:W37,W39:W43)</f>
        <v>476582833</v>
      </c>
      <c r="X45" s="84">
        <f t="shared" si="8"/>
        <v>3173598258</v>
      </c>
      <c r="Y45" s="97">
        <f t="shared" si="9"/>
        <v>0.2189806424728388</v>
      </c>
      <c r="Z45" s="83">
        <f t="shared" si="10"/>
        <v>9515108841</v>
      </c>
      <c r="AA45" s="84">
        <f t="shared" si="11"/>
        <v>1438103728</v>
      </c>
      <c r="AB45" s="84">
        <f t="shared" si="12"/>
        <v>10953212569</v>
      </c>
      <c r="AC45" s="97">
        <f t="shared" si="13"/>
        <v>0.75577982167558688</v>
      </c>
      <c r="AD45" s="83">
        <f>SUM(AD9:AD12,AD14:AD20,AD22:AD30,AD32:AD37,AD39:AD43)</f>
        <v>2634634110</v>
      </c>
      <c r="AE45" s="84">
        <f>SUM(AE9:AE12,AE14:AE20,AE22:AE30,AE32:AE37,AE39:AE43)</f>
        <v>497544096</v>
      </c>
      <c r="AF45" s="84">
        <f t="shared" si="14"/>
        <v>3132178206</v>
      </c>
      <c r="AG45" s="84">
        <f>SUM(AG9:AG12,AG14:AG20,AG22:AG30,AG32:AG37,AG39:AG43)</f>
        <v>12312726049</v>
      </c>
      <c r="AH45" s="84">
        <f>SUM(AH9:AH12,AH14:AH20,AH22:AH30,AH32:AH37,AH39:AH43)</f>
        <v>13482069790</v>
      </c>
      <c r="AI45" s="85">
        <f>SUM(AI9:AI12,AI14:AI20,AI22:AI30,AI32:AI37,AI39:AI43)</f>
        <v>10402404512</v>
      </c>
      <c r="AJ45" s="118">
        <f t="shared" si="15"/>
        <v>0.77157325796634968</v>
      </c>
      <c r="AK45" s="119">
        <f t="shared" si="16"/>
        <v>1.322404067580063E-2</v>
      </c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47" max="3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81"/>
  <sheetViews>
    <sheetView showGridLines="0" view="pageBreakPreview" topLeftCell="K1" zoomScale="60" zoomScaleNormal="100" workbookViewId="0">
      <selection activeCell="AJ9" sqref="AJ9:AK81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36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101</v>
      </c>
      <c r="B9" s="56" t="s">
        <v>517</v>
      </c>
      <c r="C9" s="57" t="s">
        <v>518</v>
      </c>
      <c r="D9" s="77">
        <v>706266002</v>
      </c>
      <c r="E9" s="78">
        <v>196471805</v>
      </c>
      <c r="F9" s="79">
        <f>$D9       +$E9</f>
        <v>902737807</v>
      </c>
      <c r="G9" s="77">
        <v>725586580</v>
      </c>
      <c r="H9" s="78">
        <v>227471805</v>
      </c>
      <c r="I9" s="79">
        <f>$G9       +$H9</f>
        <v>953058385</v>
      </c>
      <c r="J9" s="77">
        <v>132124519</v>
      </c>
      <c r="K9" s="78">
        <v>56565663</v>
      </c>
      <c r="L9" s="78">
        <f>$J9       +$K9</f>
        <v>188690182</v>
      </c>
      <c r="M9" s="95">
        <f>IF(($F9       =0),0,($L9       /$F9       ))</f>
        <v>0.20901991756284113</v>
      </c>
      <c r="N9" s="77">
        <v>148252564</v>
      </c>
      <c r="O9" s="78">
        <v>51814523</v>
      </c>
      <c r="P9" s="78">
        <f>$N9       +$O9</f>
        <v>200067087</v>
      </c>
      <c r="Q9" s="95">
        <f>IF(($F9       =0),0,($P9       /$F9       ))</f>
        <v>0.22162258570389087</v>
      </c>
      <c r="R9" s="77">
        <v>141441869</v>
      </c>
      <c r="S9" s="78">
        <v>28120221</v>
      </c>
      <c r="T9" s="78">
        <f>$R9       +$S9</f>
        <v>169562090</v>
      </c>
      <c r="U9" s="95">
        <f>IF(($I9       =0),0,($T9       /$I9       ))</f>
        <v>0.17791364376905408</v>
      </c>
      <c r="V9" s="77">
        <v>139363071</v>
      </c>
      <c r="W9" s="78">
        <v>56730246</v>
      </c>
      <c r="X9" s="78">
        <f>$V9       +$W9</f>
        <v>196093317</v>
      </c>
      <c r="Y9" s="95">
        <f>IF(($I9       =0),0,($X9       /$I9       ))</f>
        <v>0.20575163084053869</v>
      </c>
      <c r="Z9" s="77">
        <f>$J9       +$N9       +$R9       +$V9</f>
        <v>561182023</v>
      </c>
      <c r="AA9" s="78">
        <f>$K9       +$O9       +$S9       +$W9</f>
        <v>193230653</v>
      </c>
      <c r="AB9" s="78">
        <f>$Z9       +$AA9</f>
        <v>754412676</v>
      </c>
      <c r="AC9" s="95">
        <f>IF(($I9       =0),0,($AB9       /$I9       ))</f>
        <v>0.79157026250810436</v>
      </c>
      <c r="AD9" s="77">
        <v>127915910</v>
      </c>
      <c r="AE9" s="78">
        <v>62666802</v>
      </c>
      <c r="AF9" s="78">
        <f>$AD9       +$AE9</f>
        <v>190582712</v>
      </c>
      <c r="AG9" s="78">
        <v>966054400</v>
      </c>
      <c r="AH9" s="78">
        <v>1028335782</v>
      </c>
      <c r="AI9" s="79">
        <v>746345000</v>
      </c>
      <c r="AJ9" s="114">
        <f>IF(($AH9       =0),0,($AI9       /$AH9       ))</f>
        <v>0.72577947112609564</v>
      </c>
      <c r="AK9" s="115">
        <f>IF(($AF9       =0),0,(($X9       /$AF9       )-1))</f>
        <v>2.8914506159404496E-2</v>
      </c>
    </row>
    <row r="10" spans="1:37" ht="13" x14ac:dyDescent="0.3">
      <c r="A10" s="55" t="s">
        <v>101</v>
      </c>
      <c r="B10" s="56" t="s">
        <v>85</v>
      </c>
      <c r="C10" s="57" t="s">
        <v>86</v>
      </c>
      <c r="D10" s="77">
        <v>2818588356</v>
      </c>
      <c r="E10" s="78">
        <v>373906000</v>
      </c>
      <c r="F10" s="79">
        <f t="shared" ref="F10:F35" si="0">$D10      +$E10</f>
        <v>3192494356</v>
      </c>
      <c r="G10" s="77">
        <v>2838380356</v>
      </c>
      <c r="H10" s="78">
        <v>461434364</v>
      </c>
      <c r="I10" s="79">
        <f t="shared" ref="I10:I35" si="1">$G10      +$H10</f>
        <v>3299814720</v>
      </c>
      <c r="J10" s="77">
        <v>726821050</v>
      </c>
      <c r="K10" s="78">
        <v>45946699</v>
      </c>
      <c r="L10" s="78">
        <f t="shared" ref="L10:L35" si="2">$J10      +$K10</f>
        <v>772767749</v>
      </c>
      <c r="M10" s="95">
        <f t="shared" ref="M10:M35" si="3">IF(($F10      =0),0,($L10      /$F10      ))</f>
        <v>0.24205767115849522</v>
      </c>
      <c r="N10" s="77">
        <v>891939128</v>
      </c>
      <c r="O10" s="78">
        <v>109602739</v>
      </c>
      <c r="P10" s="78">
        <f t="shared" ref="P10:P35" si="4">$N10      +$O10</f>
        <v>1001541867</v>
      </c>
      <c r="Q10" s="95">
        <f t="shared" ref="Q10:Q35" si="5">IF(($F10      =0),0,($P10      /$F10      ))</f>
        <v>0.31371766252857863</v>
      </c>
      <c r="R10" s="77">
        <v>848869539</v>
      </c>
      <c r="S10" s="78">
        <v>26967048</v>
      </c>
      <c r="T10" s="78">
        <f t="shared" ref="T10:T35" si="6">$R10      +$S10</f>
        <v>875836587</v>
      </c>
      <c r="U10" s="95">
        <f t="shared" ref="U10:U35" si="7">IF(($I10      =0),0,($T10      /$I10      ))</f>
        <v>0.26541992848616663</v>
      </c>
      <c r="V10" s="77">
        <v>1542504541</v>
      </c>
      <c r="W10" s="78">
        <v>169984025</v>
      </c>
      <c r="X10" s="78">
        <f t="shared" ref="X10:X35" si="8">$V10      +$W10</f>
        <v>1712488566</v>
      </c>
      <c r="Y10" s="95">
        <f t="shared" ref="Y10:Y35" si="9">IF(($I10      =0),0,($X10      /$I10      ))</f>
        <v>0.51896506662046771</v>
      </c>
      <c r="Z10" s="77">
        <f t="shared" ref="Z10:Z35" si="10">$J10      +$N10      +$R10      +$V10</f>
        <v>4010134258</v>
      </c>
      <c r="AA10" s="78">
        <f t="shared" ref="AA10:AA35" si="11">$K10      +$O10      +$S10      +$W10</f>
        <v>352500511</v>
      </c>
      <c r="AB10" s="78">
        <f t="shared" ref="AB10:AB35" si="12">$Z10      +$AA10</f>
        <v>4362634769</v>
      </c>
      <c r="AC10" s="95">
        <f t="shared" ref="AC10:AC35" si="13">IF(($I10      =0),0,($AB10      /$I10      ))</f>
        <v>1.3220847651106908</v>
      </c>
      <c r="AD10" s="77">
        <v>802729332</v>
      </c>
      <c r="AE10" s="78">
        <v>124592638</v>
      </c>
      <c r="AF10" s="78">
        <f t="shared" ref="AF10:AF35" si="14">$AD10      +$AE10</f>
        <v>927321970</v>
      </c>
      <c r="AG10" s="78">
        <v>3045887951</v>
      </c>
      <c r="AH10" s="78">
        <v>3366073945</v>
      </c>
      <c r="AI10" s="79">
        <v>3210848832</v>
      </c>
      <c r="AJ10" s="114">
        <f t="shared" ref="AJ10:AJ35" si="15">IF(($AH10      =0),0,($AI10      /$AH10      ))</f>
        <v>0.95388541204492172</v>
      </c>
      <c r="AK10" s="115">
        <f t="shared" ref="AK10:AK35" si="16">IF(($AF10      =0),0,(($X10      /$AF10      )-1))</f>
        <v>0.84670332570681994</v>
      </c>
    </row>
    <row r="11" spans="1:37" ht="13" x14ac:dyDescent="0.3">
      <c r="A11" s="55" t="s">
        <v>101</v>
      </c>
      <c r="B11" s="56" t="s">
        <v>87</v>
      </c>
      <c r="C11" s="57" t="s">
        <v>88</v>
      </c>
      <c r="D11" s="77">
        <v>6732717976</v>
      </c>
      <c r="E11" s="78">
        <v>482704389</v>
      </c>
      <c r="F11" s="79">
        <f t="shared" si="0"/>
        <v>7215422365</v>
      </c>
      <c r="G11" s="77">
        <v>6768710051</v>
      </c>
      <c r="H11" s="78">
        <v>512287314</v>
      </c>
      <c r="I11" s="79">
        <f t="shared" si="1"/>
        <v>7280997365</v>
      </c>
      <c r="J11" s="77">
        <v>802357906</v>
      </c>
      <c r="K11" s="78">
        <v>43323766</v>
      </c>
      <c r="L11" s="78">
        <f t="shared" si="2"/>
        <v>845681672</v>
      </c>
      <c r="M11" s="95">
        <f t="shared" si="3"/>
        <v>0.11720473580343208</v>
      </c>
      <c r="N11" s="77">
        <v>938095620</v>
      </c>
      <c r="O11" s="78">
        <v>90482868</v>
      </c>
      <c r="P11" s="78">
        <f t="shared" si="4"/>
        <v>1028578488</v>
      </c>
      <c r="Q11" s="95">
        <f t="shared" si="5"/>
        <v>0.14255277598014873</v>
      </c>
      <c r="R11" s="77">
        <v>1841335624</v>
      </c>
      <c r="S11" s="78">
        <v>13444165</v>
      </c>
      <c r="T11" s="78">
        <f t="shared" si="6"/>
        <v>1854779789</v>
      </c>
      <c r="U11" s="95">
        <f t="shared" si="7"/>
        <v>0.25474254364051674</v>
      </c>
      <c r="V11" s="77">
        <v>1870073769</v>
      </c>
      <c r="W11" s="78">
        <v>95179771</v>
      </c>
      <c r="X11" s="78">
        <f t="shared" si="8"/>
        <v>1965253540</v>
      </c>
      <c r="Y11" s="95">
        <f t="shared" si="9"/>
        <v>0.26991543074126628</v>
      </c>
      <c r="Z11" s="77">
        <f t="shared" si="10"/>
        <v>5451862919</v>
      </c>
      <c r="AA11" s="78">
        <f t="shared" si="11"/>
        <v>242430570</v>
      </c>
      <c r="AB11" s="78">
        <f t="shared" si="12"/>
        <v>5694293489</v>
      </c>
      <c r="AC11" s="95">
        <f t="shared" si="13"/>
        <v>0.7820760266131479</v>
      </c>
      <c r="AD11" s="77">
        <v>1306682617</v>
      </c>
      <c r="AE11" s="78">
        <v>80765448</v>
      </c>
      <c r="AF11" s="78">
        <f t="shared" si="14"/>
        <v>1387448065</v>
      </c>
      <c r="AG11" s="78">
        <v>8173477312</v>
      </c>
      <c r="AH11" s="78">
        <v>7803770706</v>
      </c>
      <c r="AI11" s="79">
        <v>4986168743</v>
      </c>
      <c r="AJ11" s="114">
        <f t="shared" si="15"/>
        <v>0.63894352241363761</v>
      </c>
      <c r="AK11" s="115">
        <f t="shared" si="16"/>
        <v>0.41645196643810944</v>
      </c>
    </row>
    <row r="12" spans="1:37" ht="13" x14ac:dyDescent="0.3">
      <c r="A12" s="55" t="s">
        <v>101</v>
      </c>
      <c r="B12" s="56" t="s">
        <v>519</v>
      </c>
      <c r="C12" s="57" t="s">
        <v>520</v>
      </c>
      <c r="D12" s="77">
        <v>280763966</v>
      </c>
      <c r="E12" s="78">
        <v>55009250</v>
      </c>
      <c r="F12" s="79">
        <f t="shared" si="0"/>
        <v>335773216</v>
      </c>
      <c r="G12" s="77">
        <v>279535583</v>
      </c>
      <c r="H12" s="78">
        <v>68914981</v>
      </c>
      <c r="I12" s="79">
        <f t="shared" si="1"/>
        <v>348450564</v>
      </c>
      <c r="J12" s="77">
        <v>11813435</v>
      </c>
      <c r="K12" s="78">
        <v>2707809</v>
      </c>
      <c r="L12" s="78">
        <f t="shared" si="2"/>
        <v>14521244</v>
      </c>
      <c r="M12" s="95">
        <f t="shared" si="3"/>
        <v>4.3247177880918294E-2</v>
      </c>
      <c r="N12" s="77">
        <v>77989103</v>
      </c>
      <c r="O12" s="78">
        <v>4397918</v>
      </c>
      <c r="P12" s="78">
        <f t="shared" si="4"/>
        <v>82387021</v>
      </c>
      <c r="Q12" s="95">
        <f t="shared" si="5"/>
        <v>0.24536507700483173</v>
      </c>
      <c r="R12" s="77">
        <v>40926078</v>
      </c>
      <c r="S12" s="78">
        <v>24538084</v>
      </c>
      <c r="T12" s="78">
        <f t="shared" si="6"/>
        <v>65464162</v>
      </c>
      <c r="U12" s="95">
        <f t="shared" si="7"/>
        <v>0.18787216541856422</v>
      </c>
      <c r="V12" s="77">
        <v>32798955</v>
      </c>
      <c r="W12" s="78">
        <v>50812</v>
      </c>
      <c r="X12" s="78">
        <f t="shared" si="8"/>
        <v>32849767</v>
      </c>
      <c r="Y12" s="95">
        <f t="shared" si="9"/>
        <v>9.4273823588932409E-2</v>
      </c>
      <c r="Z12" s="77">
        <f t="shared" si="10"/>
        <v>163527571</v>
      </c>
      <c r="AA12" s="78">
        <f t="shared" si="11"/>
        <v>31694623</v>
      </c>
      <c r="AB12" s="78">
        <f t="shared" si="12"/>
        <v>195222194</v>
      </c>
      <c r="AC12" s="95">
        <f t="shared" si="13"/>
        <v>0.56025793661794732</v>
      </c>
      <c r="AD12" s="77">
        <v>80067164</v>
      </c>
      <c r="AE12" s="78">
        <v>14022873</v>
      </c>
      <c r="AF12" s="78">
        <f t="shared" si="14"/>
        <v>94090037</v>
      </c>
      <c r="AG12" s="78">
        <v>342203282</v>
      </c>
      <c r="AH12" s="78">
        <v>342155634</v>
      </c>
      <c r="AI12" s="79">
        <v>278443038</v>
      </c>
      <c r="AJ12" s="114">
        <f t="shared" si="15"/>
        <v>0.81379059799436182</v>
      </c>
      <c r="AK12" s="115">
        <f t="shared" si="16"/>
        <v>-0.65086880558884253</v>
      </c>
    </row>
    <row r="13" spans="1:37" ht="13" x14ac:dyDescent="0.3">
      <c r="A13" s="55" t="s">
        <v>101</v>
      </c>
      <c r="B13" s="56" t="s">
        <v>521</v>
      </c>
      <c r="C13" s="57" t="s">
        <v>522</v>
      </c>
      <c r="D13" s="77">
        <v>1453744138</v>
      </c>
      <c r="E13" s="78">
        <v>225068000</v>
      </c>
      <c r="F13" s="79">
        <f t="shared" si="0"/>
        <v>1678812138</v>
      </c>
      <c r="G13" s="77">
        <v>1450633550</v>
      </c>
      <c r="H13" s="78">
        <v>235889576</v>
      </c>
      <c r="I13" s="79">
        <f t="shared" si="1"/>
        <v>1686523126</v>
      </c>
      <c r="J13" s="77">
        <v>194494141</v>
      </c>
      <c r="K13" s="78">
        <v>16486227</v>
      </c>
      <c r="L13" s="78">
        <f t="shared" si="2"/>
        <v>210980368</v>
      </c>
      <c r="M13" s="95">
        <f t="shared" si="3"/>
        <v>0.12567241040521951</v>
      </c>
      <c r="N13" s="77">
        <v>337212123</v>
      </c>
      <c r="O13" s="78">
        <v>57587423</v>
      </c>
      <c r="P13" s="78">
        <f t="shared" si="4"/>
        <v>394799546</v>
      </c>
      <c r="Q13" s="95">
        <f t="shared" si="5"/>
        <v>0.23516600640637017</v>
      </c>
      <c r="R13" s="77">
        <v>240642986</v>
      </c>
      <c r="S13" s="78">
        <v>19218585</v>
      </c>
      <c r="T13" s="78">
        <f t="shared" si="6"/>
        <v>259861571</v>
      </c>
      <c r="U13" s="95">
        <f t="shared" si="7"/>
        <v>0.15408123789937286</v>
      </c>
      <c r="V13" s="77">
        <v>214032535</v>
      </c>
      <c r="W13" s="78">
        <v>61821071</v>
      </c>
      <c r="X13" s="78">
        <f t="shared" si="8"/>
        <v>275853606</v>
      </c>
      <c r="Y13" s="95">
        <f t="shared" si="9"/>
        <v>0.16356348854477551</v>
      </c>
      <c r="Z13" s="77">
        <f t="shared" si="10"/>
        <v>986381785</v>
      </c>
      <c r="AA13" s="78">
        <f t="shared" si="11"/>
        <v>155113306</v>
      </c>
      <c r="AB13" s="78">
        <f t="shared" si="12"/>
        <v>1141495091</v>
      </c>
      <c r="AC13" s="95">
        <f t="shared" si="13"/>
        <v>0.67683334631012937</v>
      </c>
      <c r="AD13" s="77">
        <v>289455668</v>
      </c>
      <c r="AE13" s="78">
        <v>71298762</v>
      </c>
      <c r="AF13" s="78">
        <f t="shared" si="14"/>
        <v>360754430</v>
      </c>
      <c r="AG13" s="78">
        <v>1598755475</v>
      </c>
      <c r="AH13" s="78">
        <v>1696610006</v>
      </c>
      <c r="AI13" s="79">
        <v>1452418786</v>
      </c>
      <c r="AJ13" s="114">
        <f t="shared" si="15"/>
        <v>0.85607109522139646</v>
      </c>
      <c r="AK13" s="115">
        <f t="shared" si="16"/>
        <v>-0.23534242947480921</v>
      </c>
    </row>
    <row r="14" spans="1:37" ht="13" x14ac:dyDescent="0.3">
      <c r="A14" s="55" t="s">
        <v>116</v>
      </c>
      <c r="B14" s="56" t="s">
        <v>523</v>
      </c>
      <c r="C14" s="57" t="s">
        <v>524</v>
      </c>
      <c r="D14" s="77">
        <v>494567283</v>
      </c>
      <c r="E14" s="78">
        <v>32950001</v>
      </c>
      <c r="F14" s="79">
        <f t="shared" si="0"/>
        <v>527517284</v>
      </c>
      <c r="G14" s="77">
        <v>533259973</v>
      </c>
      <c r="H14" s="78">
        <v>61821012</v>
      </c>
      <c r="I14" s="79">
        <f t="shared" si="1"/>
        <v>595080985</v>
      </c>
      <c r="J14" s="77">
        <v>110727774</v>
      </c>
      <c r="K14" s="78">
        <v>183679148</v>
      </c>
      <c r="L14" s="78">
        <f t="shared" si="2"/>
        <v>294406922</v>
      </c>
      <c r="M14" s="95">
        <f t="shared" si="3"/>
        <v>0.55809910107134997</v>
      </c>
      <c r="N14" s="77">
        <v>126987961</v>
      </c>
      <c r="O14" s="78">
        <v>19336474</v>
      </c>
      <c r="P14" s="78">
        <f t="shared" si="4"/>
        <v>146324435</v>
      </c>
      <c r="Q14" s="95">
        <f t="shared" si="5"/>
        <v>0.27738320513494302</v>
      </c>
      <c r="R14" s="77">
        <v>106623533</v>
      </c>
      <c r="S14" s="78">
        <v>2434232</v>
      </c>
      <c r="T14" s="78">
        <f t="shared" si="6"/>
        <v>109057765</v>
      </c>
      <c r="U14" s="95">
        <f t="shared" si="7"/>
        <v>0.18326541722720313</v>
      </c>
      <c r="V14" s="77">
        <v>120502816</v>
      </c>
      <c r="W14" s="78">
        <v>-126702778</v>
      </c>
      <c r="X14" s="78">
        <f t="shared" si="8"/>
        <v>-6199962</v>
      </c>
      <c r="Y14" s="95">
        <f t="shared" si="9"/>
        <v>-1.041868612219226E-2</v>
      </c>
      <c r="Z14" s="77">
        <f t="shared" si="10"/>
        <v>464842084</v>
      </c>
      <c r="AA14" s="78">
        <f t="shared" si="11"/>
        <v>78747076</v>
      </c>
      <c r="AB14" s="78">
        <f t="shared" si="12"/>
        <v>543589160</v>
      </c>
      <c r="AC14" s="95">
        <f t="shared" si="13"/>
        <v>0.91347089505809032</v>
      </c>
      <c r="AD14" s="77">
        <v>128352237</v>
      </c>
      <c r="AE14" s="78">
        <v>32535055</v>
      </c>
      <c r="AF14" s="78">
        <f t="shared" si="14"/>
        <v>160887292</v>
      </c>
      <c r="AG14" s="78">
        <v>511276425</v>
      </c>
      <c r="AH14" s="78">
        <v>566385181</v>
      </c>
      <c r="AI14" s="79">
        <v>451319114</v>
      </c>
      <c r="AJ14" s="114">
        <f t="shared" si="15"/>
        <v>0.79684131778158229</v>
      </c>
      <c r="AK14" s="115">
        <f t="shared" si="16"/>
        <v>-1.0385360579007072</v>
      </c>
    </row>
    <row r="15" spans="1:37" ht="14" x14ac:dyDescent="0.3">
      <c r="A15" s="58" t="s">
        <v>0</v>
      </c>
      <c r="B15" s="59" t="s">
        <v>525</v>
      </c>
      <c r="C15" s="60" t="s">
        <v>0</v>
      </c>
      <c r="D15" s="80">
        <f>SUM(D9:D14)</f>
        <v>12486647721</v>
      </c>
      <c r="E15" s="81">
        <f>SUM(E9:E14)</f>
        <v>1366109445</v>
      </c>
      <c r="F15" s="82">
        <f t="shared" si="0"/>
        <v>13852757166</v>
      </c>
      <c r="G15" s="80">
        <f>SUM(G9:G14)</f>
        <v>12596106093</v>
      </c>
      <c r="H15" s="81">
        <f>SUM(H9:H14)</f>
        <v>1567819052</v>
      </c>
      <c r="I15" s="82">
        <f t="shared" si="1"/>
        <v>14163925145</v>
      </c>
      <c r="J15" s="80">
        <f>SUM(J9:J14)</f>
        <v>1978338825</v>
      </c>
      <c r="K15" s="81">
        <f>SUM(K9:K14)</f>
        <v>348709312</v>
      </c>
      <c r="L15" s="81">
        <f t="shared" si="2"/>
        <v>2327048137</v>
      </c>
      <c r="M15" s="96">
        <f t="shared" si="3"/>
        <v>0.16798447479549214</v>
      </c>
      <c r="N15" s="80">
        <f>SUM(N9:N14)</f>
        <v>2520476499</v>
      </c>
      <c r="O15" s="81">
        <f>SUM(O9:O14)</f>
        <v>333221945</v>
      </c>
      <c r="P15" s="81">
        <f t="shared" si="4"/>
        <v>2853698444</v>
      </c>
      <c r="Q15" s="96">
        <f t="shared" si="5"/>
        <v>0.20600219940360137</v>
      </c>
      <c r="R15" s="80">
        <f>SUM(R9:R14)</f>
        <v>3219839629</v>
      </c>
      <c r="S15" s="81">
        <f>SUM(S9:S14)</f>
        <v>114722335</v>
      </c>
      <c r="T15" s="81">
        <f t="shared" si="6"/>
        <v>3334561964</v>
      </c>
      <c r="U15" s="96">
        <f t="shared" si="7"/>
        <v>0.23542640404147661</v>
      </c>
      <c r="V15" s="80">
        <f>SUM(V9:V14)</f>
        <v>3919275687</v>
      </c>
      <c r="W15" s="81">
        <f>SUM(W9:W14)</f>
        <v>257063147</v>
      </c>
      <c r="X15" s="81">
        <f t="shared" si="8"/>
        <v>4176338834</v>
      </c>
      <c r="Y15" s="96">
        <f t="shared" si="9"/>
        <v>0.29485744885303122</v>
      </c>
      <c r="Z15" s="80">
        <f t="shared" si="10"/>
        <v>11637930640</v>
      </c>
      <c r="AA15" s="81">
        <f t="shared" si="11"/>
        <v>1053716739</v>
      </c>
      <c r="AB15" s="81">
        <f t="shared" si="12"/>
        <v>12691647379</v>
      </c>
      <c r="AC15" s="96">
        <f t="shared" si="13"/>
        <v>0.89605439516744922</v>
      </c>
      <c r="AD15" s="80">
        <f>SUM(AD9:AD14)</f>
        <v>2735202928</v>
      </c>
      <c r="AE15" s="81">
        <f>SUM(AE9:AE14)</f>
        <v>385881578</v>
      </c>
      <c r="AF15" s="81">
        <f t="shared" si="14"/>
        <v>3121084506</v>
      </c>
      <c r="AG15" s="81">
        <f>SUM(AG9:AG14)</f>
        <v>14637654845</v>
      </c>
      <c r="AH15" s="81">
        <f>SUM(AH9:AH14)</f>
        <v>14803331254</v>
      </c>
      <c r="AI15" s="82">
        <f>SUM(AI9:AI14)</f>
        <v>11125543513</v>
      </c>
      <c r="AJ15" s="116">
        <f t="shared" si="15"/>
        <v>0.75155674909279446</v>
      </c>
      <c r="AK15" s="117">
        <f t="shared" si="16"/>
        <v>0.33810501637215196</v>
      </c>
    </row>
    <row r="16" spans="1:37" ht="13" x14ac:dyDescent="0.3">
      <c r="A16" s="55" t="s">
        <v>101</v>
      </c>
      <c r="B16" s="56" t="s">
        <v>526</v>
      </c>
      <c r="C16" s="57" t="s">
        <v>527</v>
      </c>
      <c r="D16" s="77">
        <v>256996714</v>
      </c>
      <c r="E16" s="78">
        <v>38596464</v>
      </c>
      <c r="F16" s="79">
        <f t="shared" si="0"/>
        <v>295593178</v>
      </c>
      <c r="G16" s="77">
        <v>262501102</v>
      </c>
      <c r="H16" s="78">
        <v>50308644</v>
      </c>
      <c r="I16" s="79">
        <f t="shared" si="1"/>
        <v>312809746</v>
      </c>
      <c r="J16" s="77">
        <v>64853193</v>
      </c>
      <c r="K16" s="78">
        <v>22334034</v>
      </c>
      <c r="L16" s="78">
        <f t="shared" si="2"/>
        <v>87187227</v>
      </c>
      <c r="M16" s="95">
        <f t="shared" si="3"/>
        <v>0.29495683083728003</v>
      </c>
      <c r="N16" s="77">
        <v>75516223</v>
      </c>
      <c r="O16" s="78">
        <v>16663491</v>
      </c>
      <c r="P16" s="78">
        <f t="shared" si="4"/>
        <v>92179714</v>
      </c>
      <c r="Q16" s="95">
        <f t="shared" si="5"/>
        <v>0.31184655418536078</v>
      </c>
      <c r="R16" s="77">
        <v>34362076</v>
      </c>
      <c r="S16" s="78">
        <v>18592320</v>
      </c>
      <c r="T16" s="78">
        <f t="shared" si="6"/>
        <v>52954396</v>
      </c>
      <c r="U16" s="95">
        <f t="shared" si="7"/>
        <v>0.16928627281325179</v>
      </c>
      <c r="V16" s="77">
        <v>61882551</v>
      </c>
      <c r="W16" s="78">
        <v>5670384</v>
      </c>
      <c r="X16" s="78">
        <f t="shared" si="8"/>
        <v>67552935</v>
      </c>
      <c r="Y16" s="95">
        <f t="shared" si="9"/>
        <v>0.21595533983138748</v>
      </c>
      <c r="Z16" s="77">
        <f t="shared" si="10"/>
        <v>236614043</v>
      </c>
      <c r="AA16" s="78">
        <f t="shared" si="11"/>
        <v>63260229</v>
      </c>
      <c r="AB16" s="78">
        <f t="shared" si="12"/>
        <v>299874272</v>
      </c>
      <c r="AC16" s="95">
        <f t="shared" si="13"/>
        <v>0.9586474712971379</v>
      </c>
      <c r="AD16" s="77">
        <v>63026799</v>
      </c>
      <c r="AE16" s="78">
        <v>22896622</v>
      </c>
      <c r="AF16" s="78">
        <f t="shared" si="14"/>
        <v>85923421</v>
      </c>
      <c r="AG16" s="78">
        <v>308357256</v>
      </c>
      <c r="AH16" s="78">
        <v>310214350</v>
      </c>
      <c r="AI16" s="79">
        <v>302027671</v>
      </c>
      <c r="AJ16" s="114">
        <f t="shared" si="15"/>
        <v>0.97360960574518873</v>
      </c>
      <c r="AK16" s="115">
        <f t="shared" si="16"/>
        <v>-0.21380068188858536</v>
      </c>
    </row>
    <row r="17" spans="1:37" ht="13" x14ac:dyDescent="0.3">
      <c r="A17" s="55" t="s">
        <v>101</v>
      </c>
      <c r="B17" s="56" t="s">
        <v>528</v>
      </c>
      <c r="C17" s="57" t="s">
        <v>529</v>
      </c>
      <c r="D17" s="77">
        <v>345449487</v>
      </c>
      <c r="E17" s="78">
        <v>35353000</v>
      </c>
      <c r="F17" s="79">
        <f t="shared" si="0"/>
        <v>380802487</v>
      </c>
      <c r="G17" s="77">
        <v>407057224</v>
      </c>
      <c r="H17" s="78">
        <v>35353000</v>
      </c>
      <c r="I17" s="79">
        <f t="shared" si="1"/>
        <v>442410224</v>
      </c>
      <c r="J17" s="77">
        <v>63368175</v>
      </c>
      <c r="K17" s="78">
        <v>547826</v>
      </c>
      <c r="L17" s="78">
        <f t="shared" si="2"/>
        <v>63916001</v>
      </c>
      <c r="M17" s="95">
        <f t="shared" si="3"/>
        <v>0.16784554508437335</v>
      </c>
      <c r="N17" s="77">
        <v>91810455</v>
      </c>
      <c r="O17" s="78">
        <v>0</v>
      </c>
      <c r="P17" s="78">
        <f t="shared" si="4"/>
        <v>91810455</v>
      </c>
      <c r="Q17" s="95">
        <f t="shared" si="5"/>
        <v>0.24109730932508328</v>
      </c>
      <c r="R17" s="77">
        <v>73451958</v>
      </c>
      <c r="S17" s="78">
        <v>0</v>
      </c>
      <c r="T17" s="78">
        <f t="shared" si="6"/>
        <v>73451958</v>
      </c>
      <c r="U17" s="95">
        <f t="shared" si="7"/>
        <v>0.16602680954317187</v>
      </c>
      <c r="V17" s="77">
        <v>38962527</v>
      </c>
      <c r="W17" s="78">
        <v>0</v>
      </c>
      <c r="X17" s="78">
        <f t="shared" si="8"/>
        <v>38962527</v>
      </c>
      <c r="Y17" s="95">
        <f t="shared" si="9"/>
        <v>8.8068776186329731E-2</v>
      </c>
      <c r="Z17" s="77">
        <f t="shared" si="10"/>
        <v>267593115</v>
      </c>
      <c r="AA17" s="78">
        <f t="shared" si="11"/>
        <v>547826</v>
      </c>
      <c r="AB17" s="78">
        <f t="shared" si="12"/>
        <v>268140941</v>
      </c>
      <c r="AC17" s="95">
        <f t="shared" si="13"/>
        <v>0.60609119422158741</v>
      </c>
      <c r="AD17" s="77">
        <v>90871848</v>
      </c>
      <c r="AE17" s="78">
        <v>0</v>
      </c>
      <c r="AF17" s="78">
        <f t="shared" si="14"/>
        <v>90871848</v>
      </c>
      <c r="AG17" s="78">
        <v>386598838</v>
      </c>
      <c r="AH17" s="78">
        <v>341595904</v>
      </c>
      <c r="AI17" s="79">
        <v>328003323</v>
      </c>
      <c r="AJ17" s="114">
        <f t="shared" si="15"/>
        <v>0.96020859488994337</v>
      </c>
      <c r="AK17" s="115">
        <f t="shared" si="16"/>
        <v>-0.57123655062016565</v>
      </c>
    </row>
    <row r="18" spans="1:37" ht="13" x14ac:dyDescent="0.3">
      <c r="A18" s="55" t="s">
        <v>101</v>
      </c>
      <c r="B18" s="56" t="s">
        <v>530</v>
      </c>
      <c r="C18" s="57" t="s">
        <v>531</v>
      </c>
      <c r="D18" s="77">
        <v>1186415756</v>
      </c>
      <c r="E18" s="78">
        <v>133520266</v>
      </c>
      <c r="F18" s="79">
        <f t="shared" si="0"/>
        <v>1319936022</v>
      </c>
      <c r="G18" s="77">
        <v>1263927099</v>
      </c>
      <c r="H18" s="78">
        <v>145040697</v>
      </c>
      <c r="I18" s="79">
        <f t="shared" si="1"/>
        <v>1408967796</v>
      </c>
      <c r="J18" s="77">
        <v>147055469</v>
      </c>
      <c r="K18" s="78">
        <v>35429820</v>
      </c>
      <c r="L18" s="78">
        <f t="shared" si="2"/>
        <v>182485289</v>
      </c>
      <c r="M18" s="95">
        <f t="shared" si="3"/>
        <v>0.1382531319385418</v>
      </c>
      <c r="N18" s="77">
        <v>262040541</v>
      </c>
      <c r="O18" s="78">
        <v>26287124</v>
      </c>
      <c r="P18" s="78">
        <f t="shared" si="4"/>
        <v>288327665</v>
      </c>
      <c r="Q18" s="95">
        <f t="shared" si="5"/>
        <v>0.21844063666291849</v>
      </c>
      <c r="R18" s="77">
        <v>218947149</v>
      </c>
      <c r="S18" s="78">
        <v>30811917</v>
      </c>
      <c r="T18" s="78">
        <f t="shared" si="6"/>
        <v>249759066</v>
      </c>
      <c r="U18" s="95">
        <f t="shared" si="7"/>
        <v>0.17726385706547404</v>
      </c>
      <c r="V18" s="77">
        <v>626351048</v>
      </c>
      <c r="W18" s="78">
        <v>38782209</v>
      </c>
      <c r="X18" s="78">
        <f t="shared" si="8"/>
        <v>665133257</v>
      </c>
      <c r="Y18" s="95">
        <f t="shared" si="9"/>
        <v>0.47207129849829443</v>
      </c>
      <c r="Z18" s="77">
        <f t="shared" si="10"/>
        <v>1254394207</v>
      </c>
      <c r="AA18" s="78">
        <f t="shared" si="11"/>
        <v>131311070</v>
      </c>
      <c r="AB18" s="78">
        <f t="shared" si="12"/>
        <v>1385705277</v>
      </c>
      <c r="AC18" s="95">
        <f t="shared" si="13"/>
        <v>0.98348967303153323</v>
      </c>
      <c r="AD18" s="77">
        <v>-454660486</v>
      </c>
      <c r="AE18" s="78">
        <v>47964984</v>
      </c>
      <c r="AF18" s="78">
        <f t="shared" si="14"/>
        <v>-406695502</v>
      </c>
      <c r="AG18" s="78">
        <v>1342258164</v>
      </c>
      <c r="AH18" s="78">
        <v>1405759454</v>
      </c>
      <c r="AI18" s="79">
        <v>921536485</v>
      </c>
      <c r="AJ18" s="114">
        <f t="shared" si="15"/>
        <v>0.6555435087972028</v>
      </c>
      <c r="AK18" s="115">
        <f t="shared" si="16"/>
        <v>-2.6354576181174485</v>
      </c>
    </row>
    <row r="19" spans="1:37" ht="13" x14ac:dyDescent="0.3">
      <c r="A19" s="55" t="s">
        <v>101</v>
      </c>
      <c r="B19" s="56" t="s">
        <v>532</v>
      </c>
      <c r="C19" s="57" t="s">
        <v>533</v>
      </c>
      <c r="D19" s="77">
        <v>635599564</v>
      </c>
      <c r="E19" s="78">
        <v>42460000</v>
      </c>
      <c r="F19" s="79">
        <f t="shared" si="0"/>
        <v>678059564</v>
      </c>
      <c r="G19" s="77">
        <v>811076010</v>
      </c>
      <c r="H19" s="78">
        <v>5500000</v>
      </c>
      <c r="I19" s="79">
        <f t="shared" si="1"/>
        <v>816576010</v>
      </c>
      <c r="J19" s="77">
        <v>25768448</v>
      </c>
      <c r="K19" s="78">
        <v>1420102</v>
      </c>
      <c r="L19" s="78">
        <f t="shared" si="2"/>
        <v>27188550</v>
      </c>
      <c r="M19" s="95">
        <f t="shared" si="3"/>
        <v>4.0097583521438246E-2</v>
      </c>
      <c r="N19" s="77">
        <v>190709189</v>
      </c>
      <c r="O19" s="78">
        <v>2615399</v>
      </c>
      <c r="P19" s="78">
        <f t="shared" si="4"/>
        <v>193324588</v>
      </c>
      <c r="Q19" s="95">
        <f t="shared" si="5"/>
        <v>0.28511446230408161</v>
      </c>
      <c r="R19" s="77">
        <v>127835350</v>
      </c>
      <c r="S19" s="78">
        <v>2536355</v>
      </c>
      <c r="T19" s="78">
        <f t="shared" si="6"/>
        <v>130371705</v>
      </c>
      <c r="U19" s="95">
        <f t="shared" si="7"/>
        <v>0.15965654562886314</v>
      </c>
      <c r="V19" s="77">
        <v>153923231</v>
      </c>
      <c r="W19" s="78">
        <v>2724737</v>
      </c>
      <c r="X19" s="78">
        <f t="shared" si="8"/>
        <v>156647968</v>
      </c>
      <c r="Y19" s="95">
        <f t="shared" si="9"/>
        <v>0.1918351336331813</v>
      </c>
      <c r="Z19" s="77">
        <f t="shared" si="10"/>
        <v>498236218</v>
      </c>
      <c r="AA19" s="78">
        <f t="shared" si="11"/>
        <v>9296593</v>
      </c>
      <c r="AB19" s="78">
        <f t="shared" si="12"/>
        <v>507532811</v>
      </c>
      <c r="AC19" s="95">
        <f t="shared" si="13"/>
        <v>0.62153774392661865</v>
      </c>
      <c r="AD19" s="77">
        <v>67381194</v>
      </c>
      <c r="AE19" s="78">
        <v>35657</v>
      </c>
      <c r="AF19" s="78">
        <f t="shared" si="14"/>
        <v>67416851</v>
      </c>
      <c r="AG19" s="78">
        <v>757937487</v>
      </c>
      <c r="AH19" s="78">
        <v>758267941</v>
      </c>
      <c r="AI19" s="79">
        <v>344601158</v>
      </c>
      <c r="AJ19" s="114">
        <f t="shared" si="15"/>
        <v>0.45445829813870503</v>
      </c>
      <c r="AK19" s="115">
        <f t="shared" si="16"/>
        <v>1.3235729001937511</v>
      </c>
    </row>
    <row r="20" spans="1:37" ht="13" x14ac:dyDescent="0.3">
      <c r="A20" s="55" t="s">
        <v>101</v>
      </c>
      <c r="B20" s="56" t="s">
        <v>534</v>
      </c>
      <c r="C20" s="57" t="s">
        <v>535</v>
      </c>
      <c r="D20" s="77">
        <v>497636878</v>
      </c>
      <c r="E20" s="78">
        <v>51355407</v>
      </c>
      <c r="F20" s="79">
        <f t="shared" si="0"/>
        <v>548992285</v>
      </c>
      <c r="G20" s="77">
        <v>496616716</v>
      </c>
      <c r="H20" s="78">
        <v>58122609</v>
      </c>
      <c r="I20" s="79">
        <f t="shared" si="1"/>
        <v>554739325</v>
      </c>
      <c r="J20" s="77">
        <v>105976591</v>
      </c>
      <c r="K20" s="78">
        <v>4388132</v>
      </c>
      <c r="L20" s="78">
        <f t="shared" si="2"/>
        <v>110364723</v>
      </c>
      <c r="M20" s="95">
        <f t="shared" si="3"/>
        <v>0.20103146440391234</v>
      </c>
      <c r="N20" s="77">
        <v>74027258</v>
      </c>
      <c r="O20" s="78">
        <v>8503332</v>
      </c>
      <c r="P20" s="78">
        <f t="shared" si="4"/>
        <v>82530590</v>
      </c>
      <c r="Q20" s="95">
        <f t="shared" si="5"/>
        <v>0.15033105610946793</v>
      </c>
      <c r="R20" s="77">
        <v>70726117</v>
      </c>
      <c r="S20" s="78">
        <v>6114769</v>
      </c>
      <c r="T20" s="78">
        <f t="shared" si="6"/>
        <v>76840886</v>
      </c>
      <c r="U20" s="95">
        <f t="shared" si="7"/>
        <v>0.13851710621020061</v>
      </c>
      <c r="V20" s="77">
        <v>99702620</v>
      </c>
      <c r="W20" s="78">
        <v>15145938</v>
      </c>
      <c r="X20" s="78">
        <f t="shared" si="8"/>
        <v>114848558</v>
      </c>
      <c r="Y20" s="95">
        <f t="shared" si="9"/>
        <v>0.20703157830031249</v>
      </c>
      <c r="Z20" s="77">
        <f t="shared" si="10"/>
        <v>350432586</v>
      </c>
      <c r="AA20" s="78">
        <f t="shared" si="11"/>
        <v>34152171</v>
      </c>
      <c r="AB20" s="78">
        <f t="shared" si="12"/>
        <v>384584757</v>
      </c>
      <c r="AC20" s="95">
        <f t="shared" si="13"/>
        <v>0.69327112693876536</v>
      </c>
      <c r="AD20" s="77">
        <v>114766787</v>
      </c>
      <c r="AE20" s="78">
        <v>13469766</v>
      </c>
      <c r="AF20" s="78">
        <f t="shared" si="14"/>
        <v>128236553</v>
      </c>
      <c r="AG20" s="78">
        <v>610544203</v>
      </c>
      <c r="AH20" s="78">
        <v>665939998</v>
      </c>
      <c r="AI20" s="79">
        <v>359563145</v>
      </c>
      <c r="AJ20" s="114">
        <f t="shared" si="15"/>
        <v>0.53993324635833029</v>
      </c>
      <c r="AK20" s="115">
        <f t="shared" si="16"/>
        <v>-0.10440077097206446</v>
      </c>
    </row>
    <row r="21" spans="1:37" ht="13" x14ac:dyDescent="0.3">
      <c r="A21" s="55" t="s">
        <v>116</v>
      </c>
      <c r="B21" s="56" t="s">
        <v>536</v>
      </c>
      <c r="C21" s="57" t="s">
        <v>537</v>
      </c>
      <c r="D21" s="77">
        <v>1284023324</v>
      </c>
      <c r="E21" s="78">
        <v>316663329</v>
      </c>
      <c r="F21" s="79">
        <f t="shared" si="0"/>
        <v>1600686653</v>
      </c>
      <c r="G21" s="77">
        <v>1259972091</v>
      </c>
      <c r="H21" s="78">
        <v>358677261</v>
      </c>
      <c r="I21" s="79">
        <f t="shared" si="1"/>
        <v>1618649352</v>
      </c>
      <c r="J21" s="77">
        <v>179205398</v>
      </c>
      <c r="K21" s="78">
        <v>38156767</v>
      </c>
      <c r="L21" s="78">
        <f t="shared" si="2"/>
        <v>217362165</v>
      </c>
      <c r="M21" s="95">
        <f t="shared" si="3"/>
        <v>0.13579307642293434</v>
      </c>
      <c r="N21" s="77">
        <v>307411588</v>
      </c>
      <c r="O21" s="78">
        <v>95247244</v>
      </c>
      <c r="P21" s="78">
        <f t="shared" si="4"/>
        <v>402658832</v>
      </c>
      <c r="Q21" s="95">
        <f t="shared" si="5"/>
        <v>0.25155381363700297</v>
      </c>
      <c r="R21" s="77">
        <v>180619809</v>
      </c>
      <c r="S21" s="78">
        <v>43431798</v>
      </c>
      <c r="T21" s="78">
        <f t="shared" si="6"/>
        <v>224051607</v>
      </c>
      <c r="U21" s="95">
        <f t="shared" si="7"/>
        <v>0.13841886553326838</v>
      </c>
      <c r="V21" s="77">
        <v>285126274</v>
      </c>
      <c r="W21" s="78">
        <v>110180713</v>
      </c>
      <c r="X21" s="78">
        <f t="shared" si="8"/>
        <v>395306987</v>
      </c>
      <c r="Y21" s="95">
        <f t="shared" si="9"/>
        <v>0.24422027322443829</v>
      </c>
      <c r="Z21" s="77">
        <f t="shared" si="10"/>
        <v>952363069</v>
      </c>
      <c r="AA21" s="78">
        <f t="shared" si="11"/>
        <v>287016522</v>
      </c>
      <c r="AB21" s="78">
        <f t="shared" si="12"/>
        <v>1239379591</v>
      </c>
      <c r="AC21" s="95">
        <f t="shared" si="13"/>
        <v>0.76568750944645603</v>
      </c>
      <c r="AD21" s="77">
        <v>187946946</v>
      </c>
      <c r="AE21" s="78">
        <v>77915119</v>
      </c>
      <c r="AF21" s="78">
        <f t="shared" si="14"/>
        <v>265862065</v>
      </c>
      <c r="AG21" s="78">
        <v>1487986184</v>
      </c>
      <c r="AH21" s="78">
        <v>1538687845</v>
      </c>
      <c r="AI21" s="79">
        <v>-9967671683</v>
      </c>
      <c r="AJ21" s="114">
        <f t="shared" si="15"/>
        <v>-6.4780336800541889</v>
      </c>
      <c r="AK21" s="115">
        <f t="shared" si="16"/>
        <v>0.48688752191855578</v>
      </c>
    </row>
    <row r="22" spans="1:37" ht="14" x14ac:dyDescent="0.3">
      <c r="A22" s="58" t="s">
        <v>0</v>
      </c>
      <c r="B22" s="59" t="s">
        <v>538</v>
      </c>
      <c r="C22" s="60" t="s">
        <v>0</v>
      </c>
      <c r="D22" s="80">
        <f>SUM(D16:D21)</f>
        <v>4206121723</v>
      </c>
      <c r="E22" s="81">
        <f>SUM(E16:E21)</f>
        <v>617948466</v>
      </c>
      <c r="F22" s="82">
        <f t="shared" si="0"/>
        <v>4824070189</v>
      </c>
      <c r="G22" s="80">
        <f>SUM(G16:G21)</f>
        <v>4501150242</v>
      </c>
      <c r="H22" s="81">
        <f>SUM(H16:H21)</f>
        <v>653002211</v>
      </c>
      <c r="I22" s="82">
        <f t="shared" si="1"/>
        <v>5154152453</v>
      </c>
      <c r="J22" s="80">
        <f>SUM(J16:J21)</f>
        <v>586227274</v>
      </c>
      <c r="K22" s="81">
        <f>SUM(K16:K21)</f>
        <v>102276681</v>
      </c>
      <c r="L22" s="81">
        <f t="shared" si="2"/>
        <v>688503955</v>
      </c>
      <c r="M22" s="96">
        <f t="shared" si="3"/>
        <v>0.14272262384779327</v>
      </c>
      <c r="N22" s="80">
        <f>SUM(N16:N21)</f>
        <v>1001515254</v>
      </c>
      <c r="O22" s="81">
        <f>SUM(O16:O21)</f>
        <v>149316590</v>
      </c>
      <c r="P22" s="81">
        <f t="shared" si="4"/>
        <v>1150831844</v>
      </c>
      <c r="Q22" s="96">
        <f t="shared" si="5"/>
        <v>0.23856034404809529</v>
      </c>
      <c r="R22" s="80">
        <f>SUM(R16:R21)</f>
        <v>705942459</v>
      </c>
      <c r="S22" s="81">
        <f>SUM(S16:S21)</f>
        <v>101487159</v>
      </c>
      <c r="T22" s="81">
        <f t="shared" si="6"/>
        <v>807429618</v>
      </c>
      <c r="U22" s="96">
        <f t="shared" si="7"/>
        <v>0.15665613800966086</v>
      </c>
      <c r="V22" s="80">
        <f>SUM(V16:V21)</f>
        <v>1265948251</v>
      </c>
      <c r="W22" s="81">
        <f>SUM(W16:W21)</f>
        <v>172503981</v>
      </c>
      <c r="X22" s="81">
        <f t="shared" si="8"/>
        <v>1438452232</v>
      </c>
      <c r="Y22" s="96">
        <f t="shared" si="9"/>
        <v>0.27908608546546615</v>
      </c>
      <c r="Z22" s="80">
        <f t="shared" si="10"/>
        <v>3559633238</v>
      </c>
      <c r="AA22" s="81">
        <f t="shared" si="11"/>
        <v>525584411</v>
      </c>
      <c r="AB22" s="81">
        <f t="shared" si="12"/>
        <v>4085217649</v>
      </c>
      <c r="AC22" s="96">
        <f t="shared" si="13"/>
        <v>0.79260706512904533</v>
      </c>
      <c r="AD22" s="80">
        <f>SUM(AD16:AD21)</f>
        <v>69333088</v>
      </c>
      <c r="AE22" s="81">
        <f>SUM(AE16:AE21)</f>
        <v>162282148</v>
      </c>
      <c r="AF22" s="81">
        <f t="shared" si="14"/>
        <v>231615236</v>
      </c>
      <c r="AG22" s="81">
        <f>SUM(AG16:AG21)</f>
        <v>4893682132</v>
      </c>
      <c r="AH22" s="81">
        <f>SUM(AH16:AH21)</f>
        <v>5020465492</v>
      </c>
      <c r="AI22" s="82">
        <f>SUM(AI16:AI21)</f>
        <v>-7711939901</v>
      </c>
      <c r="AJ22" s="116">
        <f t="shared" si="15"/>
        <v>-1.53610056941708</v>
      </c>
      <c r="AK22" s="117">
        <f t="shared" si="16"/>
        <v>5.2105250796195461</v>
      </c>
    </row>
    <row r="23" spans="1:37" ht="13" x14ac:dyDescent="0.3">
      <c r="A23" s="55" t="s">
        <v>101</v>
      </c>
      <c r="B23" s="56" t="s">
        <v>539</v>
      </c>
      <c r="C23" s="57" t="s">
        <v>540</v>
      </c>
      <c r="D23" s="77">
        <v>864469421</v>
      </c>
      <c r="E23" s="78">
        <v>83914026</v>
      </c>
      <c r="F23" s="79">
        <f t="shared" si="0"/>
        <v>948383447</v>
      </c>
      <c r="G23" s="77">
        <v>914646874</v>
      </c>
      <c r="H23" s="78">
        <v>105231552</v>
      </c>
      <c r="I23" s="79">
        <f t="shared" si="1"/>
        <v>1019878426</v>
      </c>
      <c r="J23" s="77">
        <v>168322821</v>
      </c>
      <c r="K23" s="78">
        <v>45178990</v>
      </c>
      <c r="L23" s="78">
        <f t="shared" si="2"/>
        <v>213501811</v>
      </c>
      <c r="M23" s="95">
        <f t="shared" si="3"/>
        <v>0.22512182353600274</v>
      </c>
      <c r="N23" s="77">
        <v>183582521</v>
      </c>
      <c r="O23" s="78">
        <v>10885486</v>
      </c>
      <c r="P23" s="78">
        <f t="shared" si="4"/>
        <v>194468007</v>
      </c>
      <c r="Q23" s="95">
        <f t="shared" si="5"/>
        <v>0.20505208902069755</v>
      </c>
      <c r="R23" s="77">
        <v>143509949</v>
      </c>
      <c r="S23" s="78">
        <v>7041020</v>
      </c>
      <c r="T23" s="78">
        <f t="shared" si="6"/>
        <v>150550969</v>
      </c>
      <c r="U23" s="95">
        <f t="shared" si="7"/>
        <v>0.14761658366523775</v>
      </c>
      <c r="V23" s="77">
        <v>153928753</v>
      </c>
      <c r="W23" s="78">
        <v>19579182</v>
      </c>
      <c r="X23" s="78">
        <f t="shared" si="8"/>
        <v>173507935</v>
      </c>
      <c r="Y23" s="95">
        <f t="shared" si="9"/>
        <v>0.1701260959901901</v>
      </c>
      <c r="Z23" s="77">
        <f t="shared" si="10"/>
        <v>649344044</v>
      </c>
      <c r="AA23" s="78">
        <f t="shared" si="11"/>
        <v>82684678</v>
      </c>
      <c r="AB23" s="78">
        <f t="shared" si="12"/>
        <v>732028722</v>
      </c>
      <c r="AC23" s="95">
        <f t="shared" si="13"/>
        <v>0.71776076769369768</v>
      </c>
      <c r="AD23" s="77">
        <v>161095553</v>
      </c>
      <c r="AE23" s="78">
        <v>19913163</v>
      </c>
      <c r="AF23" s="78">
        <f t="shared" si="14"/>
        <v>181008716</v>
      </c>
      <c r="AG23" s="78">
        <v>858952310</v>
      </c>
      <c r="AH23" s="78">
        <v>914904995</v>
      </c>
      <c r="AI23" s="79">
        <v>695058846</v>
      </c>
      <c r="AJ23" s="114">
        <f t="shared" si="15"/>
        <v>0.75970603483261123</v>
      </c>
      <c r="AK23" s="115">
        <f t="shared" si="16"/>
        <v>-4.1438783533495727E-2</v>
      </c>
    </row>
    <row r="24" spans="1:37" ht="13" x14ac:dyDescent="0.3">
      <c r="A24" s="55" t="s">
        <v>101</v>
      </c>
      <c r="B24" s="56" t="s">
        <v>541</v>
      </c>
      <c r="C24" s="57" t="s">
        <v>542</v>
      </c>
      <c r="D24" s="77">
        <v>272605348</v>
      </c>
      <c r="E24" s="78">
        <v>23698000</v>
      </c>
      <c r="F24" s="79">
        <f t="shared" si="0"/>
        <v>296303348</v>
      </c>
      <c r="G24" s="77">
        <v>272605348</v>
      </c>
      <c r="H24" s="78">
        <v>23698000</v>
      </c>
      <c r="I24" s="79">
        <f t="shared" si="1"/>
        <v>296303348</v>
      </c>
      <c r="J24" s="77">
        <v>0</v>
      </c>
      <c r="K24" s="78">
        <v>0</v>
      </c>
      <c r="L24" s="78">
        <f t="shared" si="2"/>
        <v>0</v>
      </c>
      <c r="M24" s="95">
        <f t="shared" si="3"/>
        <v>0</v>
      </c>
      <c r="N24" s="77">
        <v>71338376</v>
      </c>
      <c r="O24" s="78">
        <v>2127869</v>
      </c>
      <c r="P24" s="78">
        <f t="shared" si="4"/>
        <v>73466245</v>
      </c>
      <c r="Q24" s="95">
        <f t="shared" si="5"/>
        <v>0.2479426759632834</v>
      </c>
      <c r="R24" s="77">
        <v>96057868</v>
      </c>
      <c r="S24" s="78">
        <v>10742585</v>
      </c>
      <c r="T24" s="78">
        <f t="shared" si="6"/>
        <v>106800453</v>
      </c>
      <c r="U24" s="95">
        <f t="shared" si="7"/>
        <v>0.36044295051299924</v>
      </c>
      <c r="V24" s="77">
        <v>32309457</v>
      </c>
      <c r="W24" s="78">
        <v>5634005</v>
      </c>
      <c r="X24" s="78">
        <f t="shared" si="8"/>
        <v>37943462</v>
      </c>
      <c r="Y24" s="95">
        <f t="shared" si="9"/>
        <v>0.12805613657797751</v>
      </c>
      <c r="Z24" s="77">
        <f t="shared" si="10"/>
        <v>199705701</v>
      </c>
      <c r="AA24" s="78">
        <f t="shared" si="11"/>
        <v>18504459</v>
      </c>
      <c r="AB24" s="78">
        <f t="shared" si="12"/>
        <v>218210160</v>
      </c>
      <c r="AC24" s="95">
        <f t="shared" si="13"/>
        <v>0.73644176305426023</v>
      </c>
      <c r="AD24" s="77">
        <v>0</v>
      </c>
      <c r="AE24" s="78">
        <v>0</v>
      </c>
      <c r="AF24" s="78">
        <f t="shared" si="14"/>
        <v>0</v>
      </c>
      <c r="AG24" s="78">
        <v>269830811</v>
      </c>
      <c r="AH24" s="78">
        <v>303444206</v>
      </c>
      <c r="AI24" s="79">
        <v>129782245</v>
      </c>
      <c r="AJ24" s="114">
        <f t="shared" si="15"/>
        <v>0.4276972254991746</v>
      </c>
      <c r="AK24" s="115">
        <f t="shared" si="16"/>
        <v>0</v>
      </c>
    </row>
    <row r="25" spans="1:37" ht="13" x14ac:dyDescent="0.3">
      <c r="A25" s="55" t="s">
        <v>101</v>
      </c>
      <c r="B25" s="56" t="s">
        <v>543</v>
      </c>
      <c r="C25" s="57" t="s">
        <v>544</v>
      </c>
      <c r="D25" s="77">
        <v>371043869</v>
      </c>
      <c r="E25" s="78">
        <v>81016200</v>
      </c>
      <c r="F25" s="79">
        <f t="shared" si="0"/>
        <v>452060069</v>
      </c>
      <c r="G25" s="77">
        <v>370628229</v>
      </c>
      <c r="H25" s="78">
        <v>63851195</v>
      </c>
      <c r="I25" s="79">
        <f t="shared" si="1"/>
        <v>434479424</v>
      </c>
      <c r="J25" s="77">
        <v>89518667</v>
      </c>
      <c r="K25" s="78">
        <v>23808683</v>
      </c>
      <c r="L25" s="78">
        <f t="shared" si="2"/>
        <v>113327350</v>
      </c>
      <c r="M25" s="95">
        <f t="shared" si="3"/>
        <v>0.25069090984012571</v>
      </c>
      <c r="N25" s="77">
        <v>83083903</v>
      </c>
      <c r="O25" s="78">
        <v>31470593</v>
      </c>
      <c r="P25" s="78">
        <f t="shared" si="4"/>
        <v>114554496</v>
      </c>
      <c r="Q25" s="95">
        <f t="shared" si="5"/>
        <v>0.2534054738641382</v>
      </c>
      <c r="R25" s="77">
        <v>124659687</v>
      </c>
      <c r="S25" s="78">
        <v>2024730</v>
      </c>
      <c r="T25" s="78">
        <f t="shared" si="6"/>
        <v>126684417</v>
      </c>
      <c r="U25" s="95">
        <f t="shared" si="7"/>
        <v>0.29157748331023381</v>
      </c>
      <c r="V25" s="77">
        <v>100135017</v>
      </c>
      <c r="W25" s="78">
        <v>14420935</v>
      </c>
      <c r="X25" s="78">
        <f t="shared" si="8"/>
        <v>114555952</v>
      </c>
      <c r="Y25" s="95">
        <f t="shared" si="9"/>
        <v>0.26366254803357503</v>
      </c>
      <c r="Z25" s="77">
        <f t="shared" si="10"/>
        <v>397397274</v>
      </c>
      <c r="AA25" s="78">
        <f t="shared" si="11"/>
        <v>71724941</v>
      </c>
      <c r="AB25" s="78">
        <f t="shared" si="12"/>
        <v>469122215</v>
      </c>
      <c r="AC25" s="95">
        <f t="shared" si="13"/>
        <v>1.0797340198094167</v>
      </c>
      <c r="AD25" s="77">
        <v>98176868</v>
      </c>
      <c r="AE25" s="78">
        <v>42367601</v>
      </c>
      <c r="AF25" s="78">
        <f t="shared" si="14"/>
        <v>140544469</v>
      </c>
      <c r="AG25" s="78">
        <v>428397458</v>
      </c>
      <c r="AH25" s="78">
        <v>466091025</v>
      </c>
      <c r="AI25" s="79">
        <v>454698747</v>
      </c>
      <c r="AJ25" s="114">
        <f t="shared" si="15"/>
        <v>0.9755578258560117</v>
      </c>
      <c r="AK25" s="115">
        <f t="shared" si="16"/>
        <v>-0.1849131252543279</v>
      </c>
    </row>
    <row r="26" spans="1:37" ht="13" x14ac:dyDescent="0.3">
      <c r="A26" s="55" t="s">
        <v>101</v>
      </c>
      <c r="B26" s="56" t="s">
        <v>545</v>
      </c>
      <c r="C26" s="57" t="s">
        <v>546</v>
      </c>
      <c r="D26" s="77">
        <v>403385880</v>
      </c>
      <c r="E26" s="78">
        <v>21092600</v>
      </c>
      <c r="F26" s="79">
        <f t="shared" si="0"/>
        <v>424478480</v>
      </c>
      <c r="G26" s="77">
        <v>463642531</v>
      </c>
      <c r="H26" s="78">
        <v>23192600</v>
      </c>
      <c r="I26" s="79">
        <f t="shared" si="1"/>
        <v>486835131</v>
      </c>
      <c r="J26" s="77">
        <v>82695195</v>
      </c>
      <c r="K26" s="78">
        <v>4292953</v>
      </c>
      <c r="L26" s="78">
        <f t="shared" si="2"/>
        <v>86988148</v>
      </c>
      <c r="M26" s="95">
        <f t="shared" si="3"/>
        <v>0.20492946544663465</v>
      </c>
      <c r="N26" s="77">
        <v>78395181</v>
      </c>
      <c r="O26" s="78">
        <v>10213457</v>
      </c>
      <c r="P26" s="78">
        <f t="shared" si="4"/>
        <v>88608638</v>
      </c>
      <c r="Q26" s="95">
        <f t="shared" si="5"/>
        <v>0.20874706769587001</v>
      </c>
      <c r="R26" s="77">
        <v>53560477</v>
      </c>
      <c r="S26" s="78">
        <v>7130489</v>
      </c>
      <c r="T26" s="78">
        <f t="shared" si="6"/>
        <v>60690966</v>
      </c>
      <c r="U26" s="95">
        <f t="shared" si="7"/>
        <v>0.12466431063702343</v>
      </c>
      <c r="V26" s="77">
        <v>79162221</v>
      </c>
      <c r="W26" s="78">
        <v>9014892</v>
      </c>
      <c r="X26" s="78">
        <f t="shared" si="8"/>
        <v>88177113</v>
      </c>
      <c r="Y26" s="95">
        <f t="shared" si="9"/>
        <v>0.18112315111458133</v>
      </c>
      <c r="Z26" s="77">
        <f t="shared" si="10"/>
        <v>293813074</v>
      </c>
      <c r="AA26" s="78">
        <f t="shared" si="11"/>
        <v>30651791</v>
      </c>
      <c r="AB26" s="78">
        <f t="shared" si="12"/>
        <v>324464865</v>
      </c>
      <c r="AC26" s="95">
        <f t="shared" si="13"/>
        <v>0.66647791898978626</v>
      </c>
      <c r="AD26" s="77">
        <v>106651311</v>
      </c>
      <c r="AE26" s="78">
        <v>12776485</v>
      </c>
      <c r="AF26" s="78">
        <f t="shared" si="14"/>
        <v>119427796</v>
      </c>
      <c r="AG26" s="78">
        <v>381175529</v>
      </c>
      <c r="AH26" s="78">
        <v>385403068</v>
      </c>
      <c r="AI26" s="79">
        <v>325771197</v>
      </c>
      <c r="AJ26" s="114">
        <f t="shared" si="15"/>
        <v>0.84527401063657337</v>
      </c>
      <c r="AK26" s="115">
        <f t="shared" si="16"/>
        <v>-0.2616700973029763</v>
      </c>
    </row>
    <row r="27" spans="1:37" ht="13" x14ac:dyDescent="0.3">
      <c r="A27" s="55" t="s">
        <v>101</v>
      </c>
      <c r="B27" s="56" t="s">
        <v>547</v>
      </c>
      <c r="C27" s="57" t="s">
        <v>548</v>
      </c>
      <c r="D27" s="77">
        <v>206793647</v>
      </c>
      <c r="E27" s="78">
        <v>37954452</v>
      </c>
      <c r="F27" s="79">
        <f t="shared" si="0"/>
        <v>244748099</v>
      </c>
      <c r="G27" s="77">
        <v>193543175</v>
      </c>
      <c r="H27" s="78">
        <v>40454484</v>
      </c>
      <c r="I27" s="79">
        <f t="shared" si="1"/>
        <v>233997659</v>
      </c>
      <c r="J27" s="77">
        <v>37966145</v>
      </c>
      <c r="K27" s="78">
        <v>4131237</v>
      </c>
      <c r="L27" s="78">
        <f t="shared" si="2"/>
        <v>42097382</v>
      </c>
      <c r="M27" s="95">
        <f t="shared" si="3"/>
        <v>0.17200289674160044</v>
      </c>
      <c r="N27" s="77">
        <v>43269352</v>
      </c>
      <c r="O27" s="78">
        <v>8061100</v>
      </c>
      <c r="P27" s="78">
        <f t="shared" si="4"/>
        <v>51330452</v>
      </c>
      <c r="Q27" s="95">
        <f t="shared" si="5"/>
        <v>0.20972768413616974</v>
      </c>
      <c r="R27" s="77">
        <v>33744593</v>
      </c>
      <c r="S27" s="78">
        <v>1016192</v>
      </c>
      <c r="T27" s="78">
        <f t="shared" si="6"/>
        <v>34760785</v>
      </c>
      <c r="U27" s="95">
        <f t="shared" si="7"/>
        <v>0.14855184940119423</v>
      </c>
      <c r="V27" s="77">
        <v>10107986</v>
      </c>
      <c r="W27" s="78">
        <v>7879210</v>
      </c>
      <c r="X27" s="78">
        <f t="shared" si="8"/>
        <v>17987196</v>
      </c>
      <c r="Y27" s="95">
        <f t="shared" si="9"/>
        <v>7.6869127994139461E-2</v>
      </c>
      <c r="Z27" s="77">
        <f t="shared" si="10"/>
        <v>125088076</v>
      </c>
      <c r="AA27" s="78">
        <f t="shared" si="11"/>
        <v>21087739</v>
      </c>
      <c r="AB27" s="78">
        <f t="shared" si="12"/>
        <v>146175815</v>
      </c>
      <c r="AC27" s="95">
        <f t="shared" si="13"/>
        <v>0.62468921964727864</v>
      </c>
      <c r="AD27" s="77">
        <v>16766941</v>
      </c>
      <c r="AE27" s="78">
        <v>3096782</v>
      </c>
      <c r="AF27" s="78">
        <f t="shared" si="14"/>
        <v>19863723</v>
      </c>
      <c r="AG27" s="78">
        <v>275812584</v>
      </c>
      <c r="AH27" s="78">
        <v>275812584</v>
      </c>
      <c r="AI27" s="79">
        <v>112765711</v>
      </c>
      <c r="AJ27" s="114">
        <f t="shared" si="15"/>
        <v>0.40884904294287022</v>
      </c>
      <c r="AK27" s="115">
        <f t="shared" si="16"/>
        <v>-9.4470054782781698E-2</v>
      </c>
    </row>
    <row r="28" spans="1:37" ht="13" x14ac:dyDescent="0.3">
      <c r="A28" s="55" t="s">
        <v>116</v>
      </c>
      <c r="B28" s="56" t="s">
        <v>549</v>
      </c>
      <c r="C28" s="57" t="s">
        <v>550</v>
      </c>
      <c r="D28" s="77">
        <v>617764905</v>
      </c>
      <c r="E28" s="78">
        <v>708380320</v>
      </c>
      <c r="F28" s="79">
        <f t="shared" si="0"/>
        <v>1326145225</v>
      </c>
      <c r="G28" s="77">
        <v>626001056</v>
      </c>
      <c r="H28" s="78">
        <v>695170320</v>
      </c>
      <c r="I28" s="79">
        <f t="shared" si="1"/>
        <v>1321171376</v>
      </c>
      <c r="J28" s="77">
        <v>76245575</v>
      </c>
      <c r="K28" s="78">
        <v>113269100</v>
      </c>
      <c r="L28" s="78">
        <f t="shared" si="2"/>
        <v>189514675</v>
      </c>
      <c r="M28" s="95">
        <f t="shared" si="3"/>
        <v>0.14290642640590137</v>
      </c>
      <c r="N28" s="77">
        <v>91265550</v>
      </c>
      <c r="O28" s="78">
        <v>119722803</v>
      </c>
      <c r="P28" s="78">
        <f t="shared" si="4"/>
        <v>210988353</v>
      </c>
      <c r="Q28" s="95">
        <f t="shared" si="5"/>
        <v>0.15909898027947883</v>
      </c>
      <c r="R28" s="77">
        <v>90934646</v>
      </c>
      <c r="S28" s="78">
        <v>31510673</v>
      </c>
      <c r="T28" s="78">
        <f t="shared" si="6"/>
        <v>122445319</v>
      </c>
      <c r="U28" s="95">
        <f t="shared" si="7"/>
        <v>9.2679361076318079E-2</v>
      </c>
      <c r="V28" s="77">
        <v>91221063</v>
      </c>
      <c r="W28" s="78">
        <v>101518713</v>
      </c>
      <c r="X28" s="78">
        <f t="shared" si="8"/>
        <v>192739776</v>
      </c>
      <c r="Y28" s="95">
        <f t="shared" si="9"/>
        <v>0.14588552212169634</v>
      </c>
      <c r="Z28" s="77">
        <f t="shared" si="10"/>
        <v>349666834</v>
      </c>
      <c r="AA28" s="78">
        <f t="shared" si="11"/>
        <v>366021289</v>
      </c>
      <c r="AB28" s="78">
        <f t="shared" si="12"/>
        <v>715688123</v>
      </c>
      <c r="AC28" s="95">
        <f t="shared" si="13"/>
        <v>0.54170725766616967</v>
      </c>
      <c r="AD28" s="77">
        <v>84038260</v>
      </c>
      <c r="AE28" s="78">
        <v>77943316</v>
      </c>
      <c r="AF28" s="78">
        <f t="shared" si="14"/>
        <v>161981576</v>
      </c>
      <c r="AG28" s="78">
        <v>1343574284</v>
      </c>
      <c r="AH28" s="78">
        <v>1288718298</v>
      </c>
      <c r="AI28" s="79">
        <v>592152455</v>
      </c>
      <c r="AJ28" s="114">
        <f t="shared" si="15"/>
        <v>0.459489444604751</v>
      </c>
      <c r="AK28" s="115">
        <f t="shared" si="16"/>
        <v>0.18988702764566256</v>
      </c>
    </row>
    <row r="29" spans="1:37" ht="14" x14ac:dyDescent="0.3">
      <c r="A29" s="58" t="s">
        <v>0</v>
      </c>
      <c r="B29" s="59" t="s">
        <v>551</v>
      </c>
      <c r="C29" s="60" t="s">
        <v>0</v>
      </c>
      <c r="D29" s="80">
        <f>SUM(D23:D28)</f>
        <v>2736063070</v>
      </c>
      <c r="E29" s="81">
        <f>SUM(E23:E28)</f>
        <v>956055598</v>
      </c>
      <c r="F29" s="82">
        <f t="shared" si="0"/>
        <v>3692118668</v>
      </c>
      <c r="G29" s="80">
        <f>SUM(G23:G28)</f>
        <v>2841067213</v>
      </c>
      <c r="H29" s="81">
        <f>SUM(H23:H28)</f>
        <v>951598151</v>
      </c>
      <c r="I29" s="82">
        <f t="shared" si="1"/>
        <v>3792665364</v>
      </c>
      <c r="J29" s="80">
        <f>SUM(J23:J28)</f>
        <v>454748403</v>
      </c>
      <c r="K29" s="81">
        <f>SUM(K23:K28)</f>
        <v>190680963</v>
      </c>
      <c r="L29" s="81">
        <f t="shared" si="2"/>
        <v>645429366</v>
      </c>
      <c r="M29" s="96">
        <f t="shared" si="3"/>
        <v>0.17481273600277467</v>
      </c>
      <c r="N29" s="80">
        <f>SUM(N23:N28)</f>
        <v>550934883</v>
      </c>
      <c r="O29" s="81">
        <f>SUM(O23:O28)</f>
        <v>182481308</v>
      </c>
      <c r="P29" s="81">
        <f t="shared" si="4"/>
        <v>733416191</v>
      </c>
      <c r="Q29" s="96">
        <f t="shared" si="5"/>
        <v>0.19864372111237893</v>
      </c>
      <c r="R29" s="80">
        <f>SUM(R23:R28)</f>
        <v>542467220</v>
      </c>
      <c r="S29" s="81">
        <f>SUM(S23:S28)</f>
        <v>59465689</v>
      </c>
      <c r="T29" s="81">
        <f t="shared" si="6"/>
        <v>601932909</v>
      </c>
      <c r="U29" s="96">
        <f t="shared" si="7"/>
        <v>0.15870973345382652</v>
      </c>
      <c r="V29" s="80">
        <f>SUM(V23:V28)</f>
        <v>466864497</v>
      </c>
      <c r="W29" s="81">
        <f>SUM(W23:W28)</f>
        <v>158046937</v>
      </c>
      <c r="X29" s="81">
        <f t="shared" si="8"/>
        <v>624911434</v>
      </c>
      <c r="Y29" s="96">
        <f t="shared" si="9"/>
        <v>0.1647684079728369</v>
      </c>
      <c r="Z29" s="80">
        <f t="shared" si="10"/>
        <v>2015015003</v>
      </c>
      <c r="AA29" s="81">
        <f t="shared" si="11"/>
        <v>590674897</v>
      </c>
      <c r="AB29" s="81">
        <f t="shared" si="12"/>
        <v>2605689900</v>
      </c>
      <c r="AC29" s="96">
        <f t="shared" si="13"/>
        <v>0.68703395894961428</v>
      </c>
      <c r="AD29" s="80">
        <f>SUM(AD23:AD28)</f>
        <v>466728933</v>
      </c>
      <c r="AE29" s="81">
        <f>SUM(AE23:AE28)</f>
        <v>156097347</v>
      </c>
      <c r="AF29" s="81">
        <f t="shared" si="14"/>
        <v>622826280</v>
      </c>
      <c r="AG29" s="81">
        <f>SUM(AG23:AG28)</f>
        <v>3557742976</v>
      </c>
      <c r="AH29" s="81">
        <f>SUM(AH23:AH28)</f>
        <v>3634374176</v>
      </c>
      <c r="AI29" s="82">
        <f>SUM(AI23:AI28)</f>
        <v>2310229201</v>
      </c>
      <c r="AJ29" s="116">
        <f t="shared" si="15"/>
        <v>0.63566080131645752</v>
      </c>
      <c r="AK29" s="117">
        <f t="shared" si="16"/>
        <v>3.3478902014218992E-3</v>
      </c>
    </row>
    <row r="30" spans="1:37" ht="13" x14ac:dyDescent="0.3">
      <c r="A30" s="55" t="s">
        <v>101</v>
      </c>
      <c r="B30" s="56" t="s">
        <v>89</v>
      </c>
      <c r="C30" s="57" t="s">
        <v>90</v>
      </c>
      <c r="D30" s="77">
        <v>5083259500</v>
      </c>
      <c r="E30" s="78">
        <v>265985449</v>
      </c>
      <c r="F30" s="79">
        <f t="shared" si="0"/>
        <v>5349244949</v>
      </c>
      <c r="G30" s="77">
        <v>5076062832</v>
      </c>
      <c r="H30" s="78">
        <v>290842848</v>
      </c>
      <c r="I30" s="79">
        <f t="shared" si="1"/>
        <v>5366905680</v>
      </c>
      <c r="J30" s="77">
        <v>678734925</v>
      </c>
      <c r="K30" s="78">
        <v>9058835</v>
      </c>
      <c r="L30" s="78">
        <f t="shared" si="2"/>
        <v>687793760</v>
      </c>
      <c r="M30" s="95">
        <f t="shared" si="3"/>
        <v>0.12857772761529226</v>
      </c>
      <c r="N30" s="77">
        <v>1003547658</v>
      </c>
      <c r="O30" s="78">
        <v>39143059</v>
      </c>
      <c r="P30" s="78">
        <f t="shared" si="4"/>
        <v>1042690717</v>
      </c>
      <c r="Q30" s="95">
        <f t="shared" si="5"/>
        <v>0.19492297080075255</v>
      </c>
      <c r="R30" s="77">
        <v>1766782535</v>
      </c>
      <c r="S30" s="78">
        <v>44379830</v>
      </c>
      <c r="T30" s="78">
        <f t="shared" si="6"/>
        <v>1811162365</v>
      </c>
      <c r="U30" s="95">
        <f t="shared" si="7"/>
        <v>0.33746864077551669</v>
      </c>
      <c r="V30" s="77">
        <v>199924738</v>
      </c>
      <c r="W30" s="78">
        <v>12297464</v>
      </c>
      <c r="X30" s="78">
        <f t="shared" si="8"/>
        <v>212222202</v>
      </c>
      <c r="Y30" s="95">
        <f t="shared" si="9"/>
        <v>3.9542748588046732E-2</v>
      </c>
      <c r="Z30" s="77">
        <f t="shared" si="10"/>
        <v>3648989856</v>
      </c>
      <c r="AA30" s="78">
        <f t="shared" si="11"/>
        <v>104879188</v>
      </c>
      <c r="AB30" s="78">
        <f t="shared" si="12"/>
        <v>3753869044</v>
      </c>
      <c r="AC30" s="95">
        <f t="shared" si="13"/>
        <v>0.69944755280290294</v>
      </c>
      <c r="AD30" s="77">
        <v>739543965</v>
      </c>
      <c r="AE30" s="78">
        <v>19370328</v>
      </c>
      <c r="AF30" s="78">
        <f t="shared" si="14"/>
        <v>758914293</v>
      </c>
      <c r="AG30" s="78">
        <v>4498890604</v>
      </c>
      <c r="AH30" s="78">
        <v>5357161453</v>
      </c>
      <c r="AI30" s="79">
        <v>3968396851</v>
      </c>
      <c r="AJ30" s="114">
        <f t="shared" si="15"/>
        <v>0.74076484082399752</v>
      </c>
      <c r="AK30" s="115">
        <f t="shared" si="16"/>
        <v>-0.72036077860507497</v>
      </c>
    </row>
    <row r="31" spans="1:37" ht="13" x14ac:dyDescent="0.3">
      <c r="A31" s="55" t="s">
        <v>101</v>
      </c>
      <c r="B31" s="56" t="s">
        <v>552</v>
      </c>
      <c r="C31" s="57" t="s">
        <v>553</v>
      </c>
      <c r="D31" s="77">
        <v>744156068</v>
      </c>
      <c r="E31" s="78">
        <v>101472000</v>
      </c>
      <c r="F31" s="79">
        <f t="shared" si="0"/>
        <v>845628068</v>
      </c>
      <c r="G31" s="77">
        <v>744156068</v>
      </c>
      <c r="H31" s="78">
        <v>101472000</v>
      </c>
      <c r="I31" s="79">
        <f t="shared" si="1"/>
        <v>845628068</v>
      </c>
      <c r="J31" s="77">
        <v>57475933</v>
      </c>
      <c r="K31" s="78">
        <v>12755588</v>
      </c>
      <c r="L31" s="78">
        <f t="shared" si="2"/>
        <v>70231521</v>
      </c>
      <c r="M31" s="95">
        <f t="shared" si="3"/>
        <v>8.3052495130755286E-2</v>
      </c>
      <c r="N31" s="77">
        <v>103798159</v>
      </c>
      <c r="O31" s="78">
        <v>21235037</v>
      </c>
      <c r="P31" s="78">
        <f t="shared" si="4"/>
        <v>125033196</v>
      </c>
      <c r="Q31" s="95">
        <f t="shared" si="5"/>
        <v>0.14785837974337437</v>
      </c>
      <c r="R31" s="77">
        <v>91468301</v>
      </c>
      <c r="S31" s="78">
        <v>24133861</v>
      </c>
      <c r="T31" s="78">
        <f t="shared" si="6"/>
        <v>115602162</v>
      </c>
      <c r="U31" s="95">
        <f t="shared" si="7"/>
        <v>0.13670568229057412</v>
      </c>
      <c r="V31" s="77">
        <v>158928038</v>
      </c>
      <c r="W31" s="78">
        <v>44499595</v>
      </c>
      <c r="X31" s="78">
        <f t="shared" si="8"/>
        <v>203427633</v>
      </c>
      <c r="Y31" s="95">
        <f t="shared" si="9"/>
        <v>0.24056395559471896</v>
      </c>
      <c r="Z31" s="77">
        <f t="shared" si="10"/>
        <v>411670431</v>
      </c>
      <c r="AA31" s="78">
        <f t="shared" si="11"/>
        <v>102624081</v>
      </c>
      <c r="AB31" s="78">
        <f t="shared" si="12"/>
        <v>514294512</v>
      </c>
      <c r="AC31" s="95">
        <f t="shared" si="13"/>
        <v>0.60818051275942275</v>
      </c>
      <c r="AD31" s="77">
        <v>435240912</v>
      </c>
      <c r="AE31" s="78">
        <v>11925930</v>
      </c>
      <c r="AF31" s="78">
        <f t="shared" si="14"/>
        <v>447166842</v>
      </c>
      <c r="AG31" s="78">
        <v>736462417</v>
      </c>
      <c r="AH31" s="78">
        <v>736672017</v>
      </c>
      <c r="AI31" s="79">
        <v>740766641</v>
      </c>
      <c r="AJ31" s="114">
        <f t="shared" si="15"/>
        <v>1.0055582727530155</v>
      </c>
      <c r="AK31" s="115">
        <f t="shared" si="16"/>
        <v>-0.54507442436888021</v>
      </c>
    </row>
    <row r="32" spans="1:37" ht="13" x14ac:dyDescent="0.3">
      <c r="A32" s="55" t="s">
        <v>101</v>
      </c>
      <c r="B32" s="56" t="s">
        <v>91</v>
      </c>
      <c r="C32" s="57" t="s">
        <v>92</v>
      </c>
      <c r="D32" s="77">
        <v>2481714008</v>
      </c>
      <c r="E32" s="78">
        <v>234198250</v>
      </c>
      <c r="F32" s="79">
        <f t="shared" si="0"/>
        <v>2715912258</v>
      </c>
      <c r="G32" s="77">
        <v>2630714135</v>
      </c>
      <c r="H32" s="78">
        <v>294640511</v>
      </c>
      <c r="I32" s="79">
        <f t="shared" si="1"/>
        <v>2925354646</v>
      </c>
      <c r="J32" s="77">
        <v>538394663</v>
      </c>
      <c r="K32" s="78">
        <v>25230020</v>
      </c>
      <c r="L32" s="78">
        <f t="shared" si="2"/>
        <v>563624683</v>
      </c>
      <c r="M32" s="95">
        <f t="shared" si="3"/>
        <v>0.20752683793071197</v>
      </c>
      <c r="N32" s="77">
        <v>562264208</v>
      </c>
      <c r="O32" s="78">
        <v>63150351</v>
      </c>
      <c r="P32" s="78">
        <f t="shared" si="4"/>
        <v>625414559</v>
      </c>
      <c r="Q32" s="95">
        <f t="shared" si="5"/>
        <v>0.23027789545033234</v>
      </c>
      <c r="R32" s="77">
        <v>-42737386</v>
      </c>
      <c r="S32" s="78">
        <v>48645863</v>
      </c>
      <c r="T32" s="78">
        <f t="shared" si="6"/>
        <v>5908477</v>
      </c>
      <c r="U32" s="95">
        <f t="shared" si="7"/>
        <v>2.0197472494758845E-3</v>
      </c>
      <c r="V32" s="77">
        <v>693717823</v>
      </c>
      <c r="W32" s="78">
        <v>63853247</v>
      </c>
      <c r="X32" s="78">
        <f t="shared" si="8"/>
        <v>757571070</v>
      </c>
      <c r="Y32" s="95">
        <f t="shared" si="9"/>
        <v>0.25896725753777206</v>
      </c>
      <c r="Z32" s="77">
        <f t="shared" si="10"/>
        <v>1751639308</v>
      </c>
      <c r="AA32" s="78">
        <f t="shared" si="11"/>
        <v>200879481</v>
      </c>
      <c r="AB32" s="78">
        <f t="shared" si="12"/>
        <v>1952518789</v>
      </c>
      <c r="AC32" s="95">
        <f t="shared" si="13"/>
        <v>0.66744686551758348</v>
      </c>
      <c r="AD32" s="77">
        <v>491468028</v>
      </c>
      <c r="AE32" s="78">
        <v>80758099</v>
      </c>
      <c r="AF32" s="78">
        <f t="shared" si="14"/>
        <v>572226127</v>
      </c>
      <c r="AG32" s="78">
        <v>2458877329</v>
      </c>
      <c r="AH32" s="78">
        <v>2628110241</v>
      </c>
      <c r="AI32" s="79">
        <v>2220086948</v>
      </c>
      <c r="AJ32" s="114">
        <f t="shared" si="15"/>
        <v>0.84474650772459736</v>
      </c>
      <c r="AK32" s="115">
        <f t="shared" si="16"/>
        <v>0.32390157361689287</v>
      </c>
    </row>
    <row r="33" spans="1:37" ht="13" x14ac:dyDescent="0.3">
      <c r="A33" s="55" t="s">
        <v>116</v>
      </c>
      <c r="B33" s="56" t="s">
        <v>554</v>
      </c>
      <c r="C33" s="57" t="s">
        <v>555</v>
      </c>
      <c r="D33" s="77">
        <v>247430448</v>
      </c>
      <c r="E33" s="78">
        <v>13850028</v>
      </c>
      <c r="F33" s="79">
        <f t="shared" si="0"/>
        <v>261280476</v>
      </c>
      <c r="G33" s="77">
        <v>240401112</v>
      </c>
      <c r="H33" s="78">
        <v>8398020</v>
      </c>
      <c r="I33" s="79">
        <f t="shared" si="1"/>
        <v>248799132</v>
      </c>
      <c r="J33" s="77">
        <v>50999952</v>
      </c>
      <c r="K33" s="78">
        <v>1125996</v>
      </c>
      <c r="L33" s="78">
        <f t="shared" si="2"/>
        <v>52125948</v>
      </c>
      <c r="M33" s="95">
        <f t="shared" si="3"/>
        <v>0.19950188700666635</v>
      </c>
      <c r="N33" s="77">
        <v>56825185</v>
      </c>
      <c r="O33" s="78">
        <v>2611143</v>
      </c>
      <c r="P33" s="78">
        <f t="shared" si="4"/>
        <v>59436328</v>
      </c>
      <c r="Q33" s="95">
        <f t="shared" si="5"/>
        <v>0.22748093891255772</v>
      </c>
      <c r="R33" s="77">
        <v>49039909</v>
      </c>
      <c r="S33" s="78">
        <v>1545310</v>
      </c>
      <c r="T33" s="78">
        <f t="shared" si="6"/>
        <v>50585219</v>
      </c>
      <c r="U33" s="95">
        <f t="shared" si="7"/>
        <v>0.20331750594692588</v>
      </c>
      <c r="V33" s="77">
        <v>79354056</v>
      </c>
      <c r="W33" s="78">
        <v>2988512</v>
      </c>
      <c r="X33" s="78">
        <f t="shared" si="8"/>
        <v>82342568</v>
      </c>
      <c r="Y33" s="95">
        <f t="shared" si="9"/>
        <v>0.33096002923354251</v>
      </c>
      <c r="Z33" s="77">
        <f t="shared" si="10"/>
        <v>236219102</v>
      </c>
      <c r="AA33" s="78">
        <f t="shared" si="11"/>
        <v>8270961</v>
      </c>
      <c r="AB33" s="78">
        <f t="shared" si="12"/>
        <v>244490063</v>
      </c>
      <c r="AC33" s="95">
        <f t="shared" si="13"/>
        <v>0.98268053041278292</v>
      </c>
      <c r="AD33" s="77">
        <v>73281524</v>
      </c>
      <c r="AE33" s="78">
        <v>7365073</v>
      </c>
      <c r="AF33" s="78">
        <f t="shared" si="14"/>
        <v>80646597</v>
      </c>
      <c r="AG33" s="78">
        <v>270909000</v>
      </c>
      <c r="AH33" s="78">
        <v>260234232</v>
      </c>
      <c r="AI33" s="79">
        <v>275805551</v>
      </c>
      <c r="AJ33" s="114">
        <f t="shared" si="15"/>
        <v>1.0598357828650307</v>
      </c>
      <c r="AK33" s="115">
        <f t="shared" si="16"/>
        <v>2.1029666013061998E-2</v>
      </c>
    </row>
    <row r="34" spans="1:37" ht="14" x14ac:dyDescent="0.3">
      <c r="A34" s="58" t="s">
        <v>0</v>
      </c>
      <c r="B34" s="59" t="s">
        <v>556</v>
      </c>
      <c r="C34" s="60" t="s">
        <v>0</v>
      </c>
      <c r="D34" s="80">
        <f>SUM(D30:D33)</f>
        <v>8556560024</v>
      </c>
      <c r="E34" s="81">
        <f>SUM(E30:E33)</f>
        <v>615505727</v>
      </c>
      <c r="F34" s="82">
        <f t="shared" si="0"/>
        <v>9172065751</v>
      </c>
      <c r="G34" s="80">
        <f>SUM(G30:G33)</f>
        <v>8691334147</v>
      </c>
      <c r="H34" s="81">
        <f>SUM(H30:H33)</f>
        <v>695353379</v>
      </c>
      <c r="I34" s="82">
        <f t="shared" si="1"/>
        <v>9386687526</v>
      </c>
      <c r="J34" s="80">
        <f>SUM(J30:J33)</f>
        <v>1325605473</v>
      </c>
      <c r="K34" s="81">
        <f>SUM(K30:K33)</f>
        <v>48170439</v>
      </c>
      <c r="L34" s="81">
        <f t="shared" si="2"/>
        <v>1373775912</v>
      </c>
      <c r="M34" s="96">
        <f t="shared" si="3"/>
        <v>0.14977824508619791</v>
      </c>
      <c r="N34" s="80">
        <f>SUM(N30:N33)</f>
        <v>1726435210</v>
      </c>
      <c r="O34" s="81">
        <f>SUM(O30:O33)</f>
        <v>126139590</v>
      </c>
      <c r="P34" s="81">
        <f t="shared" si="4"/>
        <v>1852574800</v>
      </c>
      <c r="Q34" s="96">
        <f t="shared" si="5"/>
        <v>0.20198010462343446</v>
      </c>
      <c r="R34" s="80">
        <f>SUM(R30:R33)</f>
        <v>1864553359</v>
      </c>
      <c r="S34" s="81">
        <f>SUM(S30:S33)</f>
        <v>118704864</v>
      </c>
      <c r="T34" s="81">
        <f t="shared" si="6"/>
        <v>1983258223</v>
      </c>
      <c r="U34" s="96">
        <f t="shared" si="7"/>
        <v>0.21128414230330053</v>
      </c>
      <c r="V34" s="80">
        <f>SUM(V30:V33)</f>
        <v>1131924655</v>
      </c>
      <c r="W34" s="81">
        <f>SUM(W30:W33)</f>
        <v>123638818</v>
      </c>
      <c r="X34" s="81">
        <f t="shared" si="8"/>
        <v>1255563473</v>
      </c>
      <c r="Y34" s="96">
        <f t="shared" si="9"/>
        <v>0.13376001592918052</v>
      </c>
      <c r="Z34" s="80">
        <f t="shared" si="10"/>
        <v>6048518697</v>
      </c>
      <c r="AA34" s="81">
        <f t="shared" si="11"/>
        <v>416653711</v>
      </c>
      <c r="AB34" s="81">
        <f t="shared" si="12"/>
        <v>6465172408</v>
      </c>
      <c r="AC34" s="96">
        <f t="shared" si="13"/>
        <v>0.68875973447419514</v>
      </c>
      <c r="AD34" s="80">
        <f>SUM(AD30:AD33)</f>
        <v>1739534429</v>
      </c>
      <c r="AE34" s="81">
        <f>SUM(AE30:AE33)</f>
        <v>119419430</v>
      </c>
      <c r="AF34" s="81">
        <f t="shared" si="14"/>
        <v>1858953859</v>
      </c>
      <c r="AG34" s="81">
        <f>SUM(AG30:AG33)</f>
        <v>7965139350</v>
      </c>
      <c r="AH34" s="81">
        <f>SUM(AH30:AH33)</f>
        <v>8982177943</v>
      </c>
      <c r="AI34" s="82">
        <f>SUM(AI30:AI33)</f>
        <v>7205055991</v>
      </c>
      <c r="AJ34" s="116">
        <f t="shared" si="15"/>
        <v>0.8021502175444043</v>
      </c>
      <c r="AK34" s="117">
        <f t="shared" si="16"/>
        <v>-0.32458599393348364</v>
      </c>
    </row>
    <row r="35" spans="1:37" ht="14" x14ac:dyDescent="0.3">
      <c r="A35" s="61" t="s">
        <v>0</v>
      </c>
      <c r="B35" s="62" t="s">
        <v>557</v>
      </c>
      <c r="C35" s="63" t="s">
        <v>0</v>
      </c>
      <c r="D35" s="83">
        <f>SUM(D9:D14,D16:D21,D23:D28,D30:D33)</f>
        <v>27985392538</v>
      </c>
      <c r="E35" s="84">
        <f>SUM(E9:E14,E16:E21,E23:E28,E30:E33)</f>
        <v>3555619236</v>
      </c>
      <c r="F35" s="85">
        <f t="shared" si="0"/>
        <v>31541011774</v>
      </c>
      <c r="G35" s="83">
        <f>SUM(G9:G14,G16:G21,G23:G28,G30:G33)</f>
        <v>28629657695</v>
      </c>
      <c r="H35" s="84">
        <f>SUM(H9:H14,H16:H21,H23:H28,H30:H33)</f>
        <v>3867772793</v>
      </c>
      <c r="I35" s="85">
        <f t="shared" si="1"/>
        <v>32497430488</v>
      </c>
      <c r="J35" s="83">
        <f>SUM(J9:J14,J16:J21,J23:J28,J30:J33)</f>
        <v>4344919975</v>
      </c>
      <c r="K35" s="84">
        <f>SUM(K9:K14,K16:K21,K23:K28,K30:K33)</f>
        <v>689837395</v>
      </c>
      <c r="L35" s="84">
        <f t="shared" si="2"/>
        <v>5034757370</v>
      </c>
      <c r="M35" s="97">
        <f t="shared" si="3"/>
        <v>0.15962574079980113</v>
      </c>
      <c r="N35" s="83">
        <f>SUM(N9:N14,N16:N21,N23:N28,N30:N33)</f>
        <v>5799361846</v>
      </c>
      <c r="O35" s="84">
        <f>SUM(O9:O14,O16:O21,O23:O28,O30:O33)</f>
        <v>791159433</v>
      </c>
      <c r="P35" s="84">
        <f t="shared" si="4"/>
        <v>6590521279</v>
      </c>
      <c r="Q35" s="97">
        <f t="shared" si="5"/>
        <v>0.2089508518693976</v>
      </c>
      <c r="R35" s="83">
        <f>SUM(R9:R14,R16:R21,R23:R28,R30:R33)</f>
        <v>6332802667</v>
      </c>
      <c r="S35" s="84">
        <f>SUM(S9:S14,S16:S21,S23:S28,S30:S33)</f>
        <v>394380047</v>
      </c>
      <c r="T35" s="84">
        <f t="shared" si="6"/>
        <v>6727182714</v>
      </c>
      <c r="U35" s="97">
        <f t="shared" si="7"/>
        <v>0.20700660369083887</v>
      </c>
      <c r="V35" s="83">
        <f>SUM(V9:V14,V16:V21,V23:V28,V30:V33)</f>
        <v>6784013090</v>
      </c>
      <c r="W35" s="84">
        <f>SUM(W9:W14,W16:W21,W23:W28,W30:W33)</f>
        <v>711252883</v>
      </c>
      <c r="X35" s="84">
        <f t="shared" si="8"/>
        <v>7495265973</v>
      </c>
      <c r="Y35" s="97">
        <f t="shared" si="9"/>
        <v>0.2306418033809689</v>
      </c>
      <c r="Z35" s="83">
        <f t="shared" si="10"/>
        <v>23261097578</v>
      </c>
      <c r="AA35" s="84">
        <f t="shared" si="11"/>
        <v>2586629758</v>
      </c>
      <c r="AB35" s="84">
        <f t="shared" si="12"/>
        <v>25847727336</v>
      </c>
      <c r="AC35" s="97">
        <f t="shared" si="13"/>
        <v>0.79537757132966347</v>
      </c>
      <c r="AD35" s="83">
        <f>SUM(AD9:AD14,AD16:AD21,AD23:AD28,AD30:AD33)</f>
        <v>5010799378</v>
      </c>
      <c r="AE35" s="84">
        <f>SUM(AE9:AE14,AE16:AE21,AE23:AE28,AE30:AE33)</f>
        <v>823680503</v>
      </c>
      <c r="AF35" s="84">
        <f t="shared" si="14"/>
        <v>5834479881</v>
      </c>
      <c r="AG35" s="84">
        <f>SUM(AG9:AG14,AG16:AG21,AG23:AG28,AG30:AG33)</f>
        <v>31054219303</v>
      </c>
      <c r="AH35" s="84">
        <f>SUM(AH9:AH14,AH16:AH21,AH23:AH28,AH30:AH33)</f>
        <v>32440348865</v>
      </c>
      <c r="AI35" s="85">
        <f>SUM(AI9:AI14,AI16:AI21,AI23:AI28,AI30:AI33)</f>
        <v>12928888804</v>
      </c>
      <c r="AJ35" s="118">
        <f t="shared" si="15"/>
        <v>0.39854345764909516</v>
      </c>
      <c r="AK35" s="119">
        <f t="shared" si="16"/>
        <v>0.28465023890276053</v>
      </c>
    </row>
    <row r="36" spans="1:37" x14ac:dyDescent="0.25">
      <c r="D36" s="76"/>
      <c r="E36" s="76"/>
      <c r="F36" s="76"/>
      <c r="G36" s="76"/>
      <c r="H36" s="76"/>
      <c r="I36" s="76"/>
      <c r="J36" s="76"/>
      <c r="K36" s="76"/>
      <c r="L36" s="76"/>
      <c r="M36" s="94"/>
      <c r="N36" s="76"/>
      <c r="O36" s="76"/>
      <c r="P36" s="76"/>
      <c r="Q36" s="94"/>
      <c r="R36" s="76"/>
      <c r="S36" s="76"/>
      <c r="T36" s="76"/>
      <c r="U36" s="94"/>
      <c r="V36" s="76"/>
      <c r="W36" s="76"/>
      <c r="X36" s="76"/>
      <c r="Y36" s="94"/>
      <c r="Z36" s="76"/>
      <c r="AA36" s="76"/>
      <c r="AB36" s="76"/>
      <c r="AC36" s="94"/>
      <c r="AD36" s="76"/>
      <c r="AE36" s="76"/>
      <c r="AF36" s="76"/>
      <c r="AG36" s="76"/>
      <c r="AH36" s="76"/>
      <c r="AI36" s="76"/>
      <c r="AJ36" s="94"/>
      <c r="AK36" s="94"/>
    </row>
    <row r="37" spans="1:37" x14ac:dyDescent="0.25">
      <c r="D37" s="76"/>
      <c r="E37" s="76"/>
      <c r="F37" s="76"/>
      <c r="G37" s="76"/>
      <c r="H37" s="76"/>
      <c r="I37" s="76"/>
      <c r="J37" s="76"/>
      <c r="K37" s="76"/>
      <c r="L37" s="76"/>
      <c r="M37" s="94"/>
      <c r="N37" s="76"/>
      <c r="O37" s="76"/>
      <c r="P37" s="76"/>
      <c r="Q37" s="94"/>
      <c r="R37" s="76"/>
      <c r="S37" s="76"/>
      <c r="T37" s="76"/>
      <c r="U37" s="94"/>
      <c r="V37" s="76"/>
      <c r="W37" s="76"/>
      <c r="X37" s="76"/>
      <c r="Y37" s="94"/>
      <c r="Z37" s="76"/>
      <c r="AA37" s="76"/>
      <c r="AB37" s="76"/>
      <c r="AC37" s="94"/>
      <c r="AD37" s="76"/>
      <c r="AE37" s="76"/>
      <c r="AF37" s="76"/>
      <c r="AG37" s="76"/>
      <c r="AH37" s="76"/>
      <c r="AI37" s="76"/>
      <c r="AJ37" s="94"/>
      <c r="AK37" s="94"/>
    </row>
    <row r="38" spans="1:37" x14ac:dyDescent="0.25">
      <c r="D38" s="76"/>
      <c r="E38" s="76"/>
      <c r="F38" s="76"/>
      <c r="G38" s="76"/>
      <c r="H38" s="76"/>
      <c r="I38" s="76"/>
      <c r="J38" s="76"/>
      <c r="K38" s="76"/>
      <c r="L38" s="76"/>
      <c r="M38" s="94"/>
      <c r="N38" s="76"/>
      <c r="O38" s="76"/>
      <c r="P38" s="76"/>
      <c r="Q38" s="94"/>
      <c r="R38" s="76"/>
      <c r="S38" s="76"/>
      <c r="T38" s="76"/>
      <c r="U38" s="94"/>
      <c r="V38" s="76"/>
      <c r="W38" s="76"/>
      <c r="X38" s="76"/>
      <c r="Y38" s="94"/>
      <c r="Z38" s="76"/>
      <c r="AA38" s="76"/>
      <c r="AB38" s="76"/>
      <c r="AC38" s="94"/>
      <c r="AD38" s="76"/>
      <c r="AE38" s="76"/>
      <c r="AF38" s="76"/>
      <c r="AG38" s="76"/>
      <c r="AH38" s="76"/>
      <c r="AI38" s="76"/>
      <c r="AJ38" s="94"/>
      <c r="AK38" s="94"/>
    </row>
    <row r="39" spans="1:37" x14ac:dyDescent="0.25">
      <c r="D39" s="76"/>
      <c r="E39" s="76"/>
      <c r="F39" s="76"/>
      <c r="G39" s="76"/>
      <c r="H39" s="76"/>
      <c r="I39" s="76"/>
      <c r="J39" s="76"/>
      <c r="K39" s="76"/>
      <c r="L39" s="76"/>
      <c r="M39" s="94"/>
      <c r="N39" s="76"/>
      <c r="O39" s="76"/>
      <c r="P39" s="76"/>
      <c r="Q39" s="94"/>
      <c r="R39" s="76"/>
      <c r="S39" s="76"/>
      <c r="T39" s="76"/>
      <c r="U39" s="94"/>
      <c r="V39" s="76"/>
      <c r="W39" s="76"/>
      <c r="X39" s="76"/>
      <c r="Y39" s="94"/>
      <c r="Z39" s="76"/>
      <c r="AA39" s="76"/>
      <c r="AB39" s="76"/>
      <c r="AC39" s="94"/>
      <c r="AD39" s="76"/>
      <c r="AE39" s="76"/>
      <c r="AF39" s="76"/>
      <c r="AG39" s="76"/>
      <c r="AH39" s="76"/>
      <c r="AI39" s="76"/>
      <c r="AJ39" s="94"/>
      <c r="AK39" s="94"/>
    </row>
    <row r="40" spans="1:37" x14ac:dyDescent="0.25">
      <c r="D40" s="76"/>
      <c r="E40" s="76"/>
      <c r="F40" s="76"/>
      <c r="G40" s="76"/>
      <c r="H40" s="76"/>
      <c r="I40" s="76"/>
      <c r="J40" s="76"/>
      <c r="K40" s="76"/>
      <c r="L40" s="76"/>
      <c r="M40" s="94"/>
      <c r="N40" s="76"/>
      <c r="O40" s="76"/>
      <c r="P40" s="76"/>
      <c r="Q40" s="94"/>
      <c r="R40" s="76"/>
      <c r="S40" s="76"/>
      <c r="T40" s="76"/>
      <c r="U40" s="94"/>
      <c r="V40" s="76"/>
      <c r="W40" s="76"/>
      <c r="X40" s="76"/>
      <c r="Y40" s="94"/>
      <c r="Z40" s="76"/>
      <c r="AA40" s="76"/>
      <c r="AB40" s="76"/>
      <c r="AC40" s="94"/>
      <c r="AD40" s="76"/>
      <c r="AE40" s="76"/>
      <c r="AF40" s="76"/>
      <c r="AG40" s="76"/>
      <c r="AH40" s="76"/>
      <c r="AI40" s="76"/>
      <c r="AJ40" s="94"/>
      <c r="AK40" s="94"/>
    </row>
    <row r="41" spans="1:37" x14ac:dyDescent="0.25">
      <c r="D41" s="76"/>
      <c r="E41" s="76"/>
      <c r="F41" s="76"/>
      <c r="G41" s="76"/>
      <c r="H41" s="76"/>
      <c r="I41" s="76"/>
      <c r="J41" s="76"/>
      <c r="K41" s="76"/>
      <c r="L41" s="76"/>
      <c r="M41" s="94"/>
      <c r="N41" s="76"/>
      <c r="O41" s="76"/>
      <c r="P41" s="76"/>
      <c r="Q41" s="94"/>
      <c r="R41" s="76"/>
      <c r="S41" s="76"/>
      <c r="T41" s="76"/>
      <c r="U41" s="94"/>
      <c r="V41" s="76"/>
      <c r="W41" s="76"/>
      <c r="X41" s="76"/>
      <c r="Y41" s="94"/>
      <c r="Z41" s="76"/>
      <c r="AA41" s="76"/>
      <c r="AB41" s="76"/>
      <c r="AC41" s="94"/>
      <c r="AD41" s="76"/>
      <c r="AE41" s="76"/>
      <c r="AF41" s="76"/>
      <c r="AG41" s="76"/>
      <c r="AH41" s="76"/>
      <c r="AI41" s="76"/>
      <c r="AJ41" s="94"/>
      <c r="AK41" s="94"/>
    </row>
    <row r="42" spans="1:37" x14ac:dyDescent="0.25">
      <c r="D42" s="76"/>
      <c r="E42" s="76"/>
      <c r="F42" s="76"/>
      <c r="G42" s="76"/>
      <c r="H42" s="76"/>
      <c r="I42" s="76"/>
      <c r="J42" s="76"/>
      <c r="K42" s="76"/>
      <c r="L42" s="76"/>
      <c r="M42" s="94"/>
      <c r="N42" s="76"/>
      <c r="O42" s="76"/>
      <c r="P42" s="76"/>
      <c r="Q42" s="94"/>
      <c r="R42" s="76"/>
      <c r="S42" s="76"/>
      <c r="T42" s="76"/>
      <c r="U42" s="94"/>
      <c r="V42" s="76"/>
      <c r="W42" s="76"/>
      <c r="X42" s="76"/>
      <c r="Y42" s="94"/>
      <c r="Z42" s="76"/>
      <c r="AA42" s="76"/>
      <c r="AB42" s="76"/>
      <c r="AC42" s="94"/>
      <c r="AD42" s="76"/>
      <c r="AE42" s="76"/>
      <c r="AF42" s="76"/>
      <c r="AG42" s="76"/>
      <c r="AH42" s="76"/>
      <c r="AI42" s="76"/>
      <c r="AJ42" s="94"/>
      <c r="AK42" s="94"/>
    </row>
    <row r="43" spans="1:37" x14ac:dyDescent="0.25">
      <c r="D43" s="76"/>
      <c r="E43" s="76"/>
      <c r="F43" s="76"/>
      <c r="G43" s="76"/>
      <c r="H43" s="76"/>
      <c r="I43" s="76"/>
      <c r="J43" s="76"/>
      <c r="K43" s="76"/>
      <c r="L43" s="76"/>
      <c r="M43" s="94"/>
      <c r="N43" s="76"/>
      <c r="O43" s="76"/>
      <c r="P43" s="76"/>
      <c r="Q43" s="94"/>
      <c r="R43" s="76"/>
      <c r="S43" s="76"/>
      <c r="T43" s="76"/>
      <c r="U43" s="94"/>
      <c r="V43" s="76"/>
      <c r="W43" s="76"/>
      <c r="X43" s="76"/>
      <c r="Y43" s="94"/>
      <c r="Z43" s="76"/>
      <c r="AA43" s="76"/>
      <c r="AB43" s="76"/>
      <c r="AC43" s="94"/>
      <c r="AD43" s="76"/>
      <c r="AE43" s="76"/>
      <c r="AF43" s="76"/>
      <c r="AG43" s="76"/>
      <c r="AH43" s="76"/>
      <c r="AI43" s="76"/>
      <c r="AJ43" s="94"/>
      <c r="AK43" s="94"/>
    </row>
    <row r="44" spans="1:37" x14ac:dyDescent="0.25">
      <c r="D44" s="76"/>
      <c r="E44" s="76"/>
      <c r="F44" s="76"/>
      <c r="G44" s="76"/>
      <c r="H44" s="76"/>
      <c r="I44" s="76"/>
      <c r="J44" s="76"/>
      <c r="K44" s="76"/>
      <c r="L44" s="76"/>
      <c r="M44" s="94"/>
      <c r="N44" s="76"/>
      <c r="O44" s="76"/>
      <c r="P44" s="76"/>
      <c r="Q44" s="94"/>
      <c r="R44" s="76"/>
      <c r="S44" s="76"/>
      <c r="T44" s="76"/>
      <c r="U44" s="94"/>
      <c r="V44" s="76"/>
      <c r="W44" s="76"/>
      <c r="X44" s="76"/>
      <c r="Y44" s="94"/>
      <c r="Z44" s="76"/>
      <c r="AA44" s="76"/>
      <c r="AB44" s="76"/>
      <c r="AC44" s="94"/>
      <c r="AD44" s="76"/>
      <c r="AE44" s="76"/>
      <c r="AF44" s="76"/>
      <c r="AG44" s="76"/>
      <c r="AH44" s="76"/>
      <c r="AI44" s="76"/>
      <c r="AJ44" s="94"/>
      <c r="AK44" s="94"/>
    </row>
    <row r="45" spans="1:37" x14ac:dyDescent="0.25">
      <c r="D45" s="76"/>
      <c r="E45" s="76"/>
      <c r="F45" s="76"/>
      <c r="G45" s="76"/>
      <c r="H45" s="76"/>
      <c r="I45" s="76"/>
      <c r="J45" s="76"/>
      <c r="K45" s="76"/>
      <c r="L45" s="76"/>
      <c r="M45" s="94"/>
      <c r="N45" s="76"/>
      <c r="O45" s="76"/>
      <c r="P45" s="76"/>
      <c r="Q45" s="94"/>
      <c r="R45" s="76"/>
      <c r="S45" s="76"/>
      <c r="T45" s="76"/>
      <c r="U45" s="94"/>
      <c r="V45" s="76"/>
      <c r="W45" s="76"/>
      <c r="X45" s="76"/>
      <c r="Y45" s="94"/>
      <c r="Z45" s="76"/>
      <c r="AA45" s="76"/>
      <c r="AB45" s="76"/>
      <c r="AC45" s="94"/>
      <c r="AD45" s="76"/>
      <c r="AE45" s="76"/>
      <c r="AF45" s="76"/>
      <c r="AG45" s="76"/>
      <c r="AH45" s="76"/>
      <c r="AI45" s="76"/>
      <c r="AJ45" s="94"/>
      <c r="AK45" s="94"/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  <rowBreaks count="1" manualBreakCount="1">
    <brk id="37" max="3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81"/>
  <sheetViews>
    <sheetView showGridLines="0" tabSelected="1" view="pageBreakPreview" topLeftCell="K1" zoomScale="60" zoomScaleNormal="100" workbookViewId="0">
      <selection activeCell="AL17" sqref="AL17"/>
    </sheetView>
  </sheetViews>
  <sheetFormatPr defaultRowHeight="12.5" x14ac:dyDescent="0.25"/>
  <cols>
    <col min="1" max="1" width="4.1796875" bestFit="1" customWidth="1"/>
    <col min="2" max="2" width="24" bestFit="1" customWidth="1"/>
    <col min="3" max="3" width="7.1796875" bestFit="1" customWidth="1"/>
    <col min="4" max="12" width="12.54296875" bestFit="1" customWidth="1"/>
    <col min="13" max="13" width="14.1796875" bestFit="1" customWidth="1"/>
    <col min="14" max="16" width="12.54296875" bestFit="1" customWidth="1"/>
    <col min="17" max="17" width="14.1796875" bestFit="1" customWidth="1"/>
    <col min="18" max="28" width="12.54296875" bestFit="1" customWidth="1"/>
    <col min="29" max="29" width="14.1796875" bestFit="1" customWidth="1"/>
    <col min="30" max="35" width="12.54296875" hidden="1" customWidth="1"/>
    <col min="36" max="36" width="14.1796875" hidden="1" customWidth="1"/>
    <col min="37" max="37" width="12.54296875" bestFit="1" customWidth="1"/>
  </cols>
  <sheetData>
    <row r="1" spans="1:37" ht="14.5" customHeight="1" x14ac:dyDescent="0.3">
      <c r="A1" s="1"/>
    </row>
    <row r="2" spans="1:37" ht="15.65" customHeight="1" x14ac:dyDescent="0.35">
      <c r="A2" s="2" t="s">
        <v>0</v>
      </c>
      <c r="B2" s="125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7" ht="14" x14ac:dyDescent="0.3">
      <c r="A3" s="1" t="s">
        <v>0</v>
      </c>
      <c r="B3" s="127" t="s">
        <v>2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1:37" ht="14.5" customHeight="1" x14ac:dyDescent="0.3">
      <c r="A4" s="3" t="s">
        <v>0</v>
      </c>
      <c r="B4" s="4" t="s">
        <v>0</v>
      </c>
      <c r="C4" s="5" t="s">
        <v>0</v>
      </c>
      <c r="D4" s="128" t="s">
        <v>3</v>
      </c>
      <c r="E4" s="128"/>
      <c r="F4" s="128"/>
      <c r="G4" s="128" t="s">
        <v>4</v>
      </c>
      <c r="H4" s="128"/>
      <c r="I4" s="128"/>
      <c r="J4" s="120" t="s">
        <v>5</v>
      </c>
      <c r="K4" s="123"/>
      <c r="L4" s="123"/>
      <c r="M4" s="124"/>
      <c r="N4" s="120" t="s">
        <v>6</v>
      </c>
      <c r="O4" s="129"/>
      <c r="P4" s="129"/>
      <c r="Q4" s="130"/>
      <c r="R4" s="120" t="s">
        <v>7</v>
      </c>
      <c r="S4" s="129"/>
      <c r="T4" s="129"/>
      <c r="U4" s="130"/>
      <c r="V4" s="120" t="s">
        <v>8</v>
      </c>
      <c r="W4" s="121"/>
      <c r="X4" s="121"/>
      <c r="Y4" s="122"/>
      <c r="Z4" s="120" t="s">
        <v>9</v>
      </c>
      <c r="AA4" s="123"/>
      <c r="AB4" s="123"/>
      <c r="AC4" s="124"/>
      <c r="AD4" s="120" t="s">
        <v>10</v>
      </c>
      <c r="AE4" s="123"/>
      <c r="AF4" s="123"/>
      <c r="AG4" s="123"/>
      <c r="AH4" s="123"/>
      <c r="AI4" s="123"/>
      <c r="AJ4" s="124"/>
      <c r="AK4" s="6"/>
    </row>
    <row r="5" spans="1:37" ht="43.15" customHeight="1" x14ac:dyDescent="0.3">
      <c r="A5" s="8" t="s">
        <v>0</v>
      </c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1" t="s">
        <v>13</v>
      </c>
      <c r="H5" s="12" t="s">
        <v>14</v>
      </c>
      <c r="I5" s="13" t="s">
        <v>15</v>
      </c>
      <c r="J5" s="11" t="s">
        <v>13</v>
      </c>
      <c r="K5" s="12" t="s">
        <v>14</v>
      </c>
      <c r="L5" s="12" t="s">
        <v>15</v>
      </c>
      <c r="M5" s="13" t="s">
        <v>16</v>
      </c>
      <c r="N5" s="11" t="s">
        <v>13</v>
      </c>
      <c r="O5" s="12" t="s">
        <v>14</v>
      </c>
      <c r="P5" s="14" t="s">
        <v>15</v>
      </c>
      <c r="Q5" s="15" t="s">
        <v>17</v>
      </c>
      <c r="R5" s="12" t="s">
        <v>13</v>
      </c>
      <c r="S5" s="12" t="s">
        <v>14</v>
      </c>
      <c r="T5" s="14" t="s">
        <v>15</v>
      </c>
      <c r="U5" s="15" t="s">
        <v>18</v>
      </c>
      <c r="V5" s="12" t="s">
        <v>13</v>
      </c>
      <c r="W5" s="12" t="s">
        <v>14</v>
      </c>
      <c r="X5" s="14" t="s">
        <v>15</v>
      </c>
      <c r="Y5" s="15" t="s">
        <v>19</v>
      </c>
      <c r="Z5" s="11" t="s">
        <v>13</v>
      </c>
      <c r="AA5" s="12" t="s">
        <v>14</v>
      </c>
      <c r="AB5" s="12" t="s">
        <v>15</v>
      </c>
      <c r="AC5" s="13" t="s">
        <v>20</v>
      </c>
      <c r="AD5" s="11" t="s">
        <v>13</v>
      </c>
      <c r="AE5" s="12" t="s">
        <v>14</v>
      </c>
      <c r="AF5" s="12" t="s">
        <v>15</v>
      </c>
      <c r="AG5" s="12" t="s">
        <v>0</v>
      </c>
      <c r="AH5" s="12" t="s">
        <v>0</v>
      </c>
      <c r="AI5" s="12" t="s">
        <v>0</v>
      </c>
      <c r="AJ5" s="16" t="s">
        <v>20</v>
      </c>
      <c r="AK5" s="17" t="s">
        <v>21</v>
      </c>
    </row>
    <row r="6" spans="1:37" ht="14.5" customHeight="1" x14ac:dyDescent="0.25">
      <c r="A6" s="46"/>
      <c r="B6" s="47"/>
      <c r="C6" s="48"/>
      <c r="D6" s="49"/>
      <c r="E6" s="50"/>
      <c r="F6" s="51"/>
      <c r="G6" s="49"/>
      <c r="H6" s="50"/>
      <c r="I6" s="51"/>
      <c r="J6" s="49"/>
      <c r="K6" s="50"/>
      <c r="L6" s="50"/>
      <c r="M6" s="51"/>
      <c r="N6" s="49"/>
      <c r="O6" s="50"/>
      <c r="P6" s="50"/>
      <c r="Q6" s="51"/>
      <c r="R6" s="49"/>
      <c r="S6" s="50"/>
      <c r="T6" s="50"/>
      <c r="U6" s="51"/>
      <c r="V6" s="49"/>
      <c r="W6" s="50"/>
      <c r="X6" s="50"/>
      <c r="Y6" s="51"/>
      <c r="Z6" s="49"/>
      <c r="AA6" s="50"/>
      <c r="AB6" s="50"/>
      <c r="AC6" s="51"/>
      <c r="AD6" s="49"/>
      <c r="AE6" s="50"/>
      <c r="AF6" s="50"/>
      <c r="AG6" s="50"/>
      <c r="AH6" s="50"/>
      <c r="AI6" s="51"/>
      <c r="AJ6" s="49"/>
      <c r="AK6" s="52"/>
    </row>
    <row r="7" spans="1:37" ht="14.5" customHeight="1" x14ac:dyDescent="0.3">
      <c r="A7" s="53" t="s">
        <v>0</v>
      </c>
      <c r="B7" s="54" t="s">
        <v>40</v>
      </c>
      <c r="C7" s="48"/>
      <c r="D7" s="49"/>
      <c r="E7" s="50"/>
      <c r="F7" s="51"/>
      <c r="G7" s="49"/>
      <c r="H7" s="50"/>
      <c r="I7" s="51"/>
      <c r="J7" s="49"/>
      <c r="K7" s="50"/>
      <c r="L7" s="50"/>
      <c r="M7" s="51"/>
      <c r="N7" s="49"/>
      <c r="O7" s="50"/>
      <c r="P7" s="50"/>
      <c r="Q7" s="51"/>
      <c r="R7" s="49"/>
      <c r="S7" s="50"/>
      <c r="T7" s="50"/>
      <c r="U7" s="51"/>
      <c r="V7" s="49"/>
      <c r="W7" s="50"/>
      <c r="X7" s="50"/>
      <c r="Y7" s="51"/>
      <c r="Z7" s="49"/>
      <c r="AA7" s="50"/>
      <c r="AB7" s="50"/>
      <c r="AC7" s="51"/>
      <c r="AD7" s="49"/>
      <c r="AE7" s="50"/>
      <c r="AF7" s="50"/>
      <c r="AG7" s="50"/>
      <c r="AH7" s="50"/>
      <c r="AI7" s="51"/>
      <c r="AJ7" s="49"/>
      <c r="AK7" s="52"/>
    </row>
    <row r="8" spans="1:37" ht="14.5" customHeight="1" x14ac:dyDescent="0.25">
      <c r="A8" s="46"/>
      <c r="B8" s="47"/>
      <c r="C8" s="48"/>
      <c r="D8" s="49"/>
      <c r="E8" s="50"/>
      <c r="F8" s="51"/>
      <c r="G8" s="49"/>
      <c r="H8" s="50"/>
      <c r="I8" s="51"/>
      <c r="J8" s="49"/>
      <c r="K8" s="50"/>
      <c r="L8" s="50"/>
      <c r="M8" s="51"/>
      <c r="N8" s="49"/>
      <c r="O8" s="50"/>
      <c r="P8" s="50"/>
      <c r="Q8" s="51"/>
      <c r="R8" s="49"/>
      <c r="S8" s="50"/>
      <c r="T8" s="50"/>
      <c r="U8" s="51"/>
      <c r="V8" s="49"/>
      <c r="W8" s="50"/>
      <c r="X8" s="50"/>
      <c r="Y8" s="51"/>
      <c r="Z8" s="49"/>
      <c r="AA8" s="50"/>
      <c r="AB8" s="50"/>
      <c r="AC8" s="51"/>
      <c r="AD8" s="49"/>
      <c r="AE8" s="50"/>
      <c r="AF8" s="50"/>
      <c r="AG8" s="50"/>
      <c r="AH8" s="50"/>
      <c r="AI8" s="51"/>
      <c r="AJ8" s="49"/>
      <c r="AK8" s="52"/>
    </row>
    <row r="9" spans="1:37" ht="13" x14ac:dyDescent="0.3">
      <c r="A9" s="55" t="s">
        <v>99</v>
      </c>
      <c r="B9" s="56" t="s">
        <v>46</v>
      </c>
      <c r="C9" s="57" t="s">
        <v>47</v>
      </c>
      <c r="D9" s="77">
        <v>71195347854</v>
      </c>
      <c r="E9" s="78">
        <v>12937677817</v>
      </c>
      <c r="F9" s="79">
        <f>$D9       +$E9</f>
        <v>84133025671</v>
      </c>
      <c r="G9" s="77">
        <v>71355490886</v>
      </c>
      <c r="H9" s="78">
        <v>13558630132</v>
      </c>
      <c r="I9" s="79">
        <f>$G9       +$H9</f>
        <v>84914121018</v>
      </c>
      <c r="J9" s="77">
        <v>14441357709</v>
      </c>
      <c r="K9" s="78">
        <v>1817080435</v>
      </c>
      <c r="L9" s="78">
        <f>$J9       +$K9</f>
        <v>16258438144</v>
      </c>
      <c r="M9" s="95">
        <f>IF(($F9       =0),0,($L9       /$F9       ))</f>
        <v>0.19324680188702825</v>
      </c>
      <c r="N9" s="77">
        <v>17751717319</v>
      </c>
      <c r="O9" s="78">
        <v>3272580207</v>
      </c>
      <c r="P9" s="78">
        <f>$N9       +$O9</f>
        <v>21024297526</v>
      </c>
      <c r="Q9" s="95">
        <f>IF(($F9       =0),0,($P9       /$F9       ))</f>
        <v>0.2498935151603244</v>
      </c>
      <c r="R9" s="77">
        <v>16111164508</v>
      </c>
      <c r="S9" s="78">
        <v>2414760312</v>
      </c>
      <c r="T9" s="78">
        <f>$R9       +$S9</f>
        <v>18525924820</v>
      </c>
      <c r="U9" s="95">
        <f>IF(($I9       =0),0,($T9       /$I9       ))</f>
        <v>0.21817248530515784</v>
      </c>
      <c r="V9" s="77">
        <v>17832816800</v>
      </c>
      <c r="W9" s="78">
        <v>4031009129</v>
      </c>
      <c r="X9" s="78">
        <f>$V9       +$W9</f>
        <v>21863825929</v>
      </c>
      <c r="Y9" s="95">
        <f>IF(($I9       =0),0,($X9       /$I9       ))</f>
        <v>0.25748162575180317</v>
      </c>
      <c r="Z9" s="77">
        <f>$J9       +$N9       +$R9       +$V9</f>
        <v>66137056336</v>
      </c>
      <c r="AA9" s="78">
        <f>$K9       +$O9       +$S9       +$W9</f>
        <v>11535430083</v>
      </c>
      <c r="AB9" s="78">
        <f>$Z9       +$AA9</f>
        <v>77672486419</v>
      </c>
      <c r="AC9" s="95">
        <f>IF(($I9       =0),0,($AB9       /$I9       ))</f>
        <v>0.91471813507361244</v>
      </c>
      <c r="AD9" s="77">
        <v>17362897442</v>
      </c>
      <c r="AE9" s="78">
        <v>3155748858</v>
      </c>
      <c r="AF9" s="78">
        <f>$AD9       +$AE9</f>
        <v>20518646300</v>
      </c>
      <c r="AG9" s="78">
        <v>76327567348</v>
      </c>
      <c r="AH9" s="78">
        <v>76829017737</v>
      </c>
      <c r="AI9" s="79">
        <v>70611947580</v>
      </c>
      <c r="AJ9" s="114">
        <f>IF(($AH9       =0),0,($AI9       /$AH9       ))</f>
        <v>0.91907914040652994</v>
      </c>
      <c r="AK9" s="115">
        <f>IF(($AF9       =0),0,(($X9       /$AF9       )-1))</f>
        <v>6.5558887722529713E-2</v>
      </c>
    </row>
    <row r="10" spans="1:37" ht="14" x14ac:dyDescent="0.3">
      <c r="A10" s="58" t="s">
        <v>0</v>
      </c>
      <c r="B10" s="59" t="s">
        <v>100</v>
      </c>
      <c r="C10" s="60" t="s">
        <v>0</v>
      </c>
      <c r="D10" s="80">
        <f>D9</f>
        <v>71195347854</v>
      </c>
      <c r="E10" s="81">
        <f>E9</f>
        <v>12937677817</v>
      </c>
      <c r="F10" s="82">
        <f t="shared" ref="F10:F45" si="0">$D10      +$E10</f>
        <v>84133025671</v>
      </c>
      <c r="G10" s="80">
        <f>G9</f>
        <v>71355490886</v>
      </c>
      <c r="H10" s="81">
        <f>H9</f>
        <v>13558630132</v>
      </c>
      <c r="I10" s="82">
        <f t="shared" ref="I10:I45" si="1">$G10      +$H10</f>
        <v>84914121018</v>
      </c>
      <c r="J10" s="80">
        <f>J9</f>
        <v>14441357709</v>
      </c>
      <c r="K10" s="81">
        <f>K9</f>
        <v>1817080435</v>
      </c>
      <c r="L10" s="81">
        <f t="shared" ref="L10:L45" si="2">$J10      +$K10</f>
        <v>16258438144</v>
      </c>
      <c r="M10" s="96">
        <f t="shared" ref="M10:M45" si="3">IF(($F10      =0),0,($L10      /$F10      ))</f>
        <v>0.19324680188702825</v>
      </c>
      <c r="N10" s="80">
        <f>N9</f>
        <v>17751717319</v>
      </c>
      <c r="O10" s="81">
        <f>O9</f>
        <v>3272580207</v>
      </c>
      <c r="P10" s="81">
        <f t="shared" ref="P10:P45" si="4">$N10      +$O10</f>
        <v>21024297526</v>
      </c>
      <c r="Q10" s="96">
        <f t="shared" ref="Q10:Q45" si="5">IF(($F10      =0),0,($P10      /$F10      ))</f>
        <v>0.2498935151603244</v>
      </c>
      <c r="R10" s="80">
        <f>R9</f>
        <v>16111164508</v>
      </c>
      <c r="S10" s="81">
        <f>S9</f>
        <v>2414760312</v>
      </c>
      <c r="T10" s="81">
        <f t="shared" ref="T10:T45" si="6">$R10      +$S10</f>
        <v>18525924820</v>
      </c>
      <c r="U10" s="96">
        <f t="shared" ref="U10:U45" si="7">IF(($I10      =0),0,($T10      /$I10      ))</f>
        <v>0.21817248530515784</v>
      </c>
      <c r="V10" s="80">
        <f>V9</f>
        <v>17832816800</v>
      </c>
      <c r="W10" s="81">
        <f>W9</f>
        <v>4031009129</v>
      </c>
      <c r="X10" s="81">
        <f t="shared" ref="X10:X45" si="8">$V10      +$W10</f>
        <v>21863825929</v>
      </c>
      <c r="Y10" s="96">
        <f t="shared" ref="Y10:Y45" si="9">IF(($I10      =0),0,($X10      /$I10      ))</f>
        <v>0.25748162575180317</v>
      </c>
      <c r="Z10" s="80">
        <f t="shared" ref="Z10:Z45" si="10">$J10      +$N10      +$R10      +$V10</f>
        <v>66137056336</v>
      </c>
      <c r="AA10" s="81">
        <f t="shared" ref="AA10:AA45" si="11">$K10      +$O10      +$S10      +$W10</f>
        <v>11535430083</v>
      </c>
      <c r="AB10" s="81">
        <f t="shared" ref="AB10:AB45" si="12">$Z10      +$AA10</f>
        <v>77672486419</v>
      </c>
      <c r="AC10" s="96">
        <f t="shared" ref="AC10:AC45" si="13">IF(($I10      =0),0,($AB10      /$I10      ))</f>
        <v>0.91471813507361244</v>
      </c>
      <c r="AD10" s="80">
        <f>AD9</f>
        <v>17362897442</v>
      </c>
      <c r="AE10" s="81">
        <f>AE9</f>
        <v>3155748858</v>
      </c>
      <c r="AF10" s="81">
        <f t="shared" ref="AF10:AF45" si="14">$AD10      +$AE10</f>
        <v>20518646300</v>
      </c>
      <c r="AG10" s="81">
        <f>AG9</f>
        <v>76327567348</v>
      </c>
      <c r="AH10" s="81">
        <f>AH9</f>
        <v>76829017737</v>
      </c>
      <c r="AI10" s="82">
        <f>AI9</f>
        <v>70611947580</v>
      </c>
      <c r="AJ10" s="116">
        <f t="shared" ref="AJ10:AJ45" si="15">IF(($AH10      =0),0,($AI10      /$AH10      ))</f>
        <v>0.91907914040652994</v>
      </c>
      <c r="AK10" s="117">
        <f t="shared" ref="AK10:AK45" si="16">IF(($AF10      =0),0,(($X10      /$AF10      )-1))</f>
        <v>6.5558887722529713E-2</v>
      </c>
    </row>
    <row r="11" spans="1:37" ht="13" x14ac:dyDescent="0.3">
      <c r="A11" s="55" t="s">
        <v>101</v>
      </c>
      <c r="B11" s="56" t="s">
        <v>558</v>
      </c>
      <c r="C11" s="57" t="s">
        <v>559</v>
      </c>
      <c r="D11" s="77">
        <v>580110694</v>
      </c>
      <c r="E11" s="78">
        <v>93231003</v>
      </c>
      <c r="F11" s="79">
        <f t="shared" si="0"/>
        <v>673341697</v>
      </c>
      <c r="G11" s="77">
        <v>647223883</v>
      </c>
      <c r="H11" s="78">
        <v>145295895</v>
      </c>
      <c r="I11" s="79">
        <f t="shared" si="1"/>
        <v>792519778</v>
      </c>
      <c r="J11" s="77">
        <v>111305603</v>
      </c>
      <c r="K11" s="78">
        <v>8987197</v>
      </c>
      <c r="L11" s="78">
        <f t="shared" si="2"/>
        <v>120292800</v>
      </c>
      <c r="M11" s="95">
        <f t="shared" si="3"/>
        <v>0.17865045419873946</v>
      </c>
      <c r="N11" s="77">
        <v>124805423</v>
      </c>
      <c r="O11" s="78">
        <v>7564220</v>
      </c>
      <c r="P11" s="78">
        <f t="shared" si="4"/>
        <v>132369643</v>
      </c>
      <c r="Q11" s="95">
        <f t="shared" si="5"/>
        <v>0.19658613686001983</v>
      </c>
      <c r="R11" s="77">
        <v>157310470</v>
      </c>
      <c r="S11" s="78">
        <v>17268592</v>
      </c>
      <c r="T11" s="78">
        <f t="shared" si="6"/>
        <v>174579062</v>
      </c>
      <c r="U11" s="95">
        <f t="shared" si="7"/>
        <v>0.22028353972511208</v>
      </c>
      <c r="V11" s="77">
        <v>115605228</v>
      </c>
      <c r="W11" s="78">
        <v>106783131</v>
      </c>
      <c r="X11" s="78">
        <f t="shared" si="8"/>
        <v>222388359</v>
      </c>
      <c r="Y11" s="95">
        <f t="shared" si="9"/>
        <v>0.28060922285273238</v>
      </c>
      <c r="Z11" s="77">
        <f t="shared" si="10"/>
        <v>509026724</v>
      </c>
      <c r="AA11" s="78">
        <f t="shared" si="11"/>
        <v>140603140</v>
      </c>
      <c r="AB11" s="78">
        <f t="shared" si="12"/>
        <v>649629864</v>
      </c>
      <c r="AC11" s="95">
        <f t="shared" si="13"/>
        <v>0.81970176900746061</v>
      </c>
      <c r="AD11" s="77">
        <v>104105822</v>
      </c>
      <c r="AE11" s="78">
        <v>30122082</v>
      </c>
      <c r="AF11" s="78">
        <f t="shared" si="14"/>
        <v>134227904</v>
      </c>
      <c r="AG11" s="78">
        <v>583668807</v>
      </c>
      <c r="AH11" s="78">
        <v>644566816</v>
      </c>
      <c r="AI11" s="79">
        <v>491123905</v>
      </c>
      <c r="AJ11" s="114">
        <f t="shared" si="15"/>
        <v>0.76194413489632706</v>
      </c>
      <c r="AK11" s="115">
        <f t="shared" si="16"/>
        <v>0.65679677900654698</v>
      </c>
    </row>
    <row r="12" spans="1:37" ht="13" x14ac:dyDescent="0.3">
      <c r="A12" s="55" t="s">
        <v>101</v>
      </c>
      <c r="B12" s="56" t="s">
        <v>560</v>
      </c>
      <c r="C12" s="57" t="s">
        <v>561</v>
      </c>
      <c r="D12" s="77">
        <v>514019873</v>
      </c>
      <c r="E12" s="78">
        <v>78459243</v>
      </c>
      <c r="F12" s="79">
        <f t="shared" si="0"/>
        <v>592479116</v>
      </c>
      <c r="G12" s="77">
        <v>538419142</v>
      </c>
      <c r="H12" s="78">
        <v>73864139</v>
      </c>
      <c r="I12" s="79">
        <f t="shared" si="1"/>
        <v>612283281</v>
      </c>
      <c r="J12" s="77">
        <v>111740241</v>
      </c>
      <c r="K12" s="78">
        <v>2008457</v>
      </c>
      <c r="L12" s="78">
        <f t="shared" si="2"/>
        <v>113748698</v>
      </c>
      <c r="M12" s="95">
        <f t="shared" si="3"/>
        <v>0.19198769193410692</v>
      </c>
      <c r="N12" s="77">
        <v>116184302</v>
      </c>
      <c r="O12" s="78">
        <v>11761569</v>
      </c>
      <c r="P12" s="78">
        <f t="shared" si="4"/>
        <v>127945871</v>
      </c>
      <c r="Q12" s="95">
        <f t="shared" si="5"/>
        <v>0.21595000995781935</v>
      </c>
      <c r="R12" s="77">
        <v>130264191</v>
      </c>
      <c r="S12" s="78">
        <v>8225058</v>
      </c>
      <c r="T12" s="78">
        <f t="shared" si="6"/>
        <v>138489249</v>
      </c>
      <c r="U12" s="95">
        <f t="shared" si="7"/>
        <v>0.22618492664672318</v>
      </c>
      <c r="V12" s="77">
        <v>135762529</v>
      </c>
      <c r="W12" s="78">
        <v>55660925</v>
      </c>
      <c r="X12" s="78">
        <f t="shared" si="8"/>
        <v>191423454</v>
      </c>
      <c r="Y12" s="95">
        <f t="shared" si="9"/>
        <v>0.31263870816031641</v>
      </c>
      <c r="Z12" s="77">
        <f t="shared" si="10"/>
        <v>493951263</v>
      </c>
      <c r="AA12" s="78">
        <f t="shared" si="11"/>
        <v>77656009</v>
      </c>
      <c r="AB12" s="78">
        <f t="shared" si="12"/>
        <v>571607272</v>
      </c>
      <c r="AC12" s="95">
        <f t="shared" si="13"/>
        <v>0.9335666834907419</v>
      </c>
      <c r="AD12" s="77">
        <v>133250586</v>
      </c>
      <c r="AE12" s="78">
        <v>34039688</v>
      </c>
      <c r="AF12" s="78">
        <f t="shared" si="14"/>
        <v>167290274</v>
      </c>
      <c r="AG12" s="78">
        <v>531727180</v>
      </c>
      <c r="AH12" s="78">
        <v>580115075</v>
      </c>
      <c r="AI12" s="79">
        <v>512013007</v>
      </c>
      <c r="AJ12" s="114">
        <f t="shared" si="15"/>
        <v>0.88260593296941992</v>
      </c>
      <c r="AK12" s="115">
        <f t="shared" si="16"/>
        <v>0.14425931300704309</v>
      </c>
    </row>
    <row r="13" spans="1:37" ht="13" x14ac:dyDescent="0.3">
      <c r="A13" s="55" t="s">
        <v>101</v>
      </c>
      <c r="B13" s="56" t="s">
        <v>562</v>
      </c>
      <c r="C13" s="57" t="s">
        <v>563</v>
      </c>
      <c r="D13" s="77">
        <v>663114760</v>
      </c>
      <c r="E13" s="78">
        <v>96547368</v>
      </c>
      <c r="F13" s="79">
        <f t="shared" si="0"/>
        <v>759662128</v>
      </c>
      <c r="G13" s="77">
        <v>670391379</v>
      </c>
      <c r="H13" s="78">
        <v>95696460</v>
      </c>
      <c r="I13" s="79">
        <f t="shared" si="1"/>
        <v>766087839</v>
      </c>
      <c r="J13" s="77">
        <v>140493617</v>
      </c>
      <c r="K13" s="78">
        <v>11133517</v>
      </c>
      <c r="L13" s="78">
        <f t="shared" si="2"/>
        <v>151627134</v>
      </c>
      <c r="M13" s="95">
        <f t="shared" si="3"/>
        <v>0.1995981218639874</v>
      </c>
      <c r="N13" s="77">
        <v>157379163</v>
      </c>
      <c r="O13" s="78">
        <v>15602607</v>
      </c>
      <c r="P13" s="78">
        <f t="shared" si="4"/>
        <v>172981770</v>
      </c>
      <c r="Q13" s="95">
        <f t="shared" si="5"/>
        <v>0.22770882425772315</v>
      </c>
      <c r="R13" s="77">
        <v>146771360</v>
      </c>
      <c r="S13" s="78">
        <v>12988524</v>
      </c>
      <c r="T13" s="78">
        <f t="shared" si="6"/>
        <v>159759884</v>
      </c>
      <c r="U13" s="95">
        <f t="shared" si="7"/>
        <v>0.20853990347704762</v>
      </c>
      <c r="V13" s="77">
        <v>166333443</v>
      </c>
      <c r="W13" s="78">
        <v>53039079</v>
      </c>
      <c r="X13" s="78">
        <f t="shared" si="8"/>
        <v>219372522</v>
      </c>
      <c r="Y13" s="95">
        <f t="shared" si="9"/>
        <v>0.28635426752936616</v>
      </c>
      <c r="Z13" s="77">
        <f t="shared" si="10"/>
        <v>610977583</v>
      </c>
      <c r="AA13" s="78">
        <f t="shared" si="11"/>
        <v>92763727</v>
      </c>
      <c r="AB13" s="78">
        <f t="shared" si="12"/>
        <v>703741310</v>
      </c>
      <c r="AC13" s="95">
        <f t="shared" si="13"/>
        <v>0.91861699686894516</v>
      </c>
      <c r="AD13" s="77">
        <v>233303233</v>
      </c>
      <c r="AE13" s="78">
        <v>41221350</v>
      </c>
      <c r="AF13" s="78">
        <f t="shared" si="14"/>
        <v>274524583</v>
      </c>
      <c r="AG13" s="78">
        <v>667010717</v>
      </c>
      <c r="AH13" s="78">
        <v>786085436</v>
      </c>
      <c r="AI13" s="79">
        <v>730250665</v>
      </c>
      <c r="AJ13" s="114">
        <f t="shared" si="15"/>
        <v>0.92897111631514817</v>
      </c>
      <c r="AK13" s="115">
        <f t="shared" si="16"/>
        <v>-0.20090026327441868</v>
      </c>
    </row>
    <row r="14" spans="1:37" ht="13" x14ac:dyDescent="0.3">
      <c r="A14" s="55" t="s">
        <v>101</v>
      </c>
      <c r="B14" s="56" t="s">
        <v>564</v>
      </c>
      <c r="C14" s="57" t="s">
        <v>565</v>
      </c>
      <c r="D14" s="77">
        <v>1943258892</v>
      </c>
      <c r="E14" s="78">
        <v>361461706</v>
      </c>
      <c r="F14" s="79">
        <f t="shared" si="0"/>
        <v>2304720598</v>
      </c>
      <c r="G14" s="77">
        <v>1885325112</v>
      </c>
      <c r="H14" s="78">
        <v>248410290</v>
      </c>
      <c r="I14" s="79">
        <f t="shared" si="1"/>
        <v>2133735402</v>
      </c>
      <c r="J14" s="77">
        <v>403100855</v>
      </c>
      <c r="K14" s="78">
        <v>18599131</v>
      </c>
      <c r="L14" s="78">
        <f t="shared" si="2"/>
        <v>421699986</v>
      </c>
      <c r="M14" s="95">
        <f t="shared" si="3"/>
        <v>0.18297228148433461</v>
      </c>
      <c r="N14" s="77">
        <v>463994265</v>
      </c>
      <c r="O14" s="78">
        <v>33138879</v>
      </c>
      <c r="P14" s="78">
        <f t="shared" si="4"/>
        <v>497133144</v>
      </c>
      <c r="Q14" s="95">
        <f t="shared" si="5"/>
        <v>0.21570213084892123</v>
      </c>
      <c r="R14" s="77">
        <v>399368102</v>
      </c>
      <c r="S14" s="78">
        <v>30603407</v>
      </c>
      <c r="T14" s="78">
        <f t="shared" si="6"/>
        <v>429971509</v>
      </c>
      <c r="U14" s="95">
        <f t="shared" si="7"/>
        <v>0.2015111660972479</v>
      </c>
      <c r="V14" s="77">
        <v>439573642</v>
      </c>
      <c r="W14" s="78">
        <v>104350575</v>
      </c>
      <c r="X14" s="78">
        <f t="shared" si="8"/>
        <v>543924217</v>
      </c>
      <c r="Y14" s="95">
        <f t="shared" si="9"/>
        <v>0.25491643269834074</v>
      </c>
      <c r="Z14" s="77">
        <f t="shared" si="10"/>
        <v>1706036864</v>
      </c>
      <c r="AA14" s="78">
        <f t="shared" si="11"/>
        <v>186691992</v>
      </c>
      <c r="AB14" s="78">
        <f t="shared" si="12"/>
        <v>1892728856</v>
      </c>
      <c r="AC14" s="95">
        <f t="shared" si="13"/>
        <v>0.88704946931372142</v>
      </c>
      <c r="AD14" s="77">
        <v>423577125</v>
      </c>
      <c r="AE14" s="78">
        <v>79883895</v>
      </c>
      <c r="AF14" s="78">
        <f t="shared" si="14"/>
        <v>503461020</v>
      </c>
      <c r="AG14" s="78">
        <v>2152696865</v>
      </c>
      <c r="AH14" s="78">
        <v>2113852201</v>
      </c>
      <c r="AI14" s="79">
        <v>1755219400</v>
      </c>
      <c r="AJ14" s="114">
        <f t="shared" si="15"/>
        <v>0.83034159113378803</v>
      </c>
      <c r="AK14" s="115">
        <f t="shared" si="16"/>
        <v>8.0370069166427305E-2</v>
      </c>
    </row>
    <row r="15" spans="1:37" ht="13" x14ac:dyDescent="0.3">
      <c r="A15" s="55" t="s">
        <v>101</v>
      </c>
      <c r="B15" s="56" t="s">
        <v>566</v>
      </c>
      <c r="C15" s="57" t="s">
        <v>567</v>
      </c>
      <c r="D15" s="77">
        <v>1458809231</v>
      </c>
      <c r="E15" s="78">
        <v>293798527</v>
      </c>
      <c r="F15" s="79">
        <f t="shared" si="0"/>
        <v>1752607758</v>
      </c>
      <c r="G15" s="77">
        <v>1515384860</v>
      </c>
      <c r="H15" s="78">
        <v>280050142</v>
      </c>
      <c r="I15" s="79">
        <f t="shared" si="1"/>
        <v>1795435002</v>
      </c>
      <c r="J15" s="77">
        <v>256943836</v>
      </c>
      <c r="K15" s="78">
        <v>24465688</v>
      </c>
      <c r="L15" s="78">
        <f t="shared" si="2"/>
        <v>281409524</v>
      </c>
      <c r="M15" s="95">
        <f t="shared" si="3"/>
        <v>0.16056617501290327</v>
      </c>
      <c r="N15" s="77">
        <v>357057806</v>
      </c>
      <c r="O15" s="78">
        <v>86823526</v>
      </c>
      <c r="P15" s="78">
        <f t="shared" si="4"/>
        <v>443881332</v>
      </c>
      <c r="Q15" s="95">
        <f t="shared" si="5"/>
        <v>0.25326906717937742</v>
      </c>
      <c r="R15" s="77">
        <v>371575389</v>
      </c>
      <c r="S15" s="78">
        <v>41670192</v>
      </c>
      <c r="T15" s="78">
        <f t="shared" si="6"/>
        <v>413245581</v>
      </c>
      <c r="U15" s="95">
        <f t="shared" si="7"/>
        <v>0.23016460107977776</v>
      </c>
      <c r="V15" s="77">
        <v>429738706</v>
      </c>
      <c r="W15" s="78">
        <v>111994224</v>
      </c>
      <c r="X15" s="78">
        <f t="shared" si="8"/>
        <v>541732930</v>
      </c>
      <c r="Y15" s="95">
        <f t="shared" si="9"/>
        <v>0.30172795417074083</v>
      </c>
      <c r="Z15" s="77">
        <f t="shared" si="10"/>
        <v>1415315737</v>
      </c>
      <c r="AA15" s="78">
        <f t="shared" si="11"/>
        <v>264953630</v>
      </c>
      <c r="AB15" s="78">
        <f t="shared" si="12"/>
        <v>1680269367</v>
      </c>
      <c r="AC15" s="95">
        <f t="shared" si="13"/>
        <v>0.93585641648307361</v>
      </c>
      <c r="AD15" s="77">
        <v>280180240</v>
      </c>
      <c r="AE15" s="78">
        <v>132984965</v>
      </c>
      <c r="AF15" s="78">
        <f t="shared" si="14"/>
        <v>413165205</v>
      </c>
      <c r="AG15" s="78">
        <v>1565523387</v>
      </c>
      <c r="AH15" s="78">
        <v>1536779856</v>
      </c>
      <c r="AI15" s="79">
        <v>1300889365</v>
      </c>
      <c r="AJ15" s="114">
        <f t="shared" si="15"/>
        <v>0.84650339469311731</v>
      </c>
      <c r="AK15" s="115">
        <f t="shared" si="16"/>
        <v>0.31117752280228927</v>
      </c>
    </row>
    <row r="16" spans="1:37" ht="13" x14ac:dyDescent="0.3">
      <c r="A16" s="55" t="s">
        <v>116</v>
      </c>
      <c r="B16" s="56" t="s">
        <v>568</v>
      </c>
      <c r="C16" s="57" t="s">
        <v>569</v>
      </c>
      <c r="D16" s="77">
        <v>609032140</v>
      </c>
      <c r="E16" s="78">
        <v>15340000</v>
      </c>
      <c r="F16" s="79">
        <f t="shared" si="0"/>
        <v>624372140</v>
      </c>
      <c r="G16" s="77">
        <v>665236090</v>
      </c>
      <c r="H16" s="78">
        <v>12354000</v>
      </c>
      <c r="I16" s="79">
        <f t="shared" si="1"/>
        <v>677590090</v>
      </c>
      <c r="J16" s="77">
        <v>109276332</v>
      </c>
      <c r="K16" s="78">
        <v>1450777</v>
      </c>
      <c r="L16" s="78">
        <f t="shared" si="2"/>
        <v>110727109</v>
      </c>
      <c r="M16" s="95">
        <f t="shared" si="3"/>
        <v>0.17734152744227186</v>
      </c>
      <c r="N16" s="77">
        <v>150494771</v>
      </c>
      <c r="O16" s="78">
        <v>3425569</v>
      </c>
      <c r="P16" s="78">
        <f t="shared" si="4"/>
        <v>153920340</v>
      </c>
      <c r="Q16" s="95">
        <f t="shared" si="5"/>
        <v>0.2465201922686685</v>
      </c>
      <c r="R16" s="77">
        <v>149986346</v>
      </c>
      <c r="S16" s="78">
        <v>720549</v>
      </c>
      <c r="T16" s="78">
        <f t="shared" si="6"/>
        <v>150706895</v>
      </c>
      <c r="U16" s="95">
        <f t="shared" si="7"/>
        <v>0.22241602588963483</v>
      </c>
      <c r="V16" s="77">
        <v>164447918</v>
      </c>
      <c r="W16" s="78">
        <v>4267765</v>
      </c>
      <c r="X16" s="78">
        <f t="shared" si="8"/>
        <v>168715683</v>
      </c>
      <c r="Y16" s="95">
        <f t="shared" si="9"/>
        <v>0.24899372864204669</v>
      </c>
      <c r="Z16" s="77">
        <f t="shared" si="10"/>
        <v>574205367</v>
      </c>
      <c r="AA16" s="78">
        <f t="shared" si="11"/>
        <v>9864660</v>
      </c>
      <c r="AB16" s="78">
        <f t="shared" si="12"/>
        <v>584070027</v>
      </c>
      <c r="AC16" s="95">
        <f t="shared" si="13"/>
        <v>0.86198135955618826</v>
      </c>
      <c r="AD16" s="77">
        <v>151734357</v>
      </c>
      <c r="AE16" s="78">
        <v>15268626</v>
      </c>
      <c r="AF16" s="78">
        <f t="shared" si="14"/>
        <v>167002983</v>
      </c>
      <c r="AG16" s="78">
        <v>552787662</v>
      </c>
      <c r="AH16" s="78">
        <v>668320128</v>
      </c>
      <c r="AI16" s="79">
        <v>598473447</v>
      </c>
      <c r="AJ16" s="114">
        <f t="shared" si="15"/>
        <v>0.89548918538631839</v>
      </c>
      <c r="AK16" s="115">
        <f t="shared" si="16"/>
        <v>1.025550543609155E-2</v>
      </c>
    </row>
    <row r="17" spans="1:37" ht="14" x14ac:dyDescent="0.3">
      <c r="A17" s="58" t="s">
        <v>0</v>
      </c>
      <c r="B17" s="59" t="s">
        <v>570</v>
      </c>
      <c r="C17" s="60" t="s">
        <v>0</v>
      </c>
      <c r="D17" s="80">
        <f>SUM(D11:D16)</f>
        <v>5768345590</v>
      </c>
      <c r="E17" s="81">
        <f>SUM(E11:E16)</f>
        <v>938837847</v>
      </c>
      <c r="F17" s="82">
        <f t="shared" si="0"/>
        <v>6707183437</v>
      </c>
      <c r="G17" s="80">
        <f>SUM(G11:G16)</f>
        <v>5921980466</v>
      </c>
      <c r="H17" s="81">
        <f>SUM(H11:H16)</f>
        <v>855670926</v>
      </c>
      <c r="I17" s="82">
        <f t="shared" si="1"/>
        <v>6777651392</v>
      </c>
      <c r="J17" s="80">
        <f>SUM(J11:J16)</f>
        <v>1132860484</v>
      </c>
      <c r="K17" s="81">
        <f>SUM(K11:K16)</f>
        <v>66644767</v>
      </c>
      <c r="L17" s="81">
        <f t="shared" si="2"/>
        <v>1199505251</v>
      </c>
      <c r="M17" s="96">
        <f t="shared" si="3"/>
        <v>0.17883889150592797</v>
      </c>
      <c r="N17" s="80">
        <f>SUM(N11:N16)</f>
        <v>1369915730</v>
      </c>
      <c r="O17" s="81">
        <f>SUM(O11:O16)</f>
        <v>158316370</v>
      </c>
      <c r="P17" s="81">
        <f t="shared" si="4"/>
        <v>1528232100</v>
      </c>
      <c r="Q17" s="96">
        <f t="shared" si="5"/>
        <v>0.22785005276127504</v>
      </c>
      <c r="R17" s="80">
        <f>SUM(R11:R16)</f>
        <v>1355275858</v>
      </c>
      <c r="S17" s="81">
        <f>SUM(S11:S16)</f>
        <v>111476322</v>
      </c>
      <c r="T17" s="81">
        <f t="shared" si="6"/>
        <v>1466752180</v>
      </c>
      <c r="U17" s="96">
        <f t="shared" si="7"/>
        <v>0.21641009476103784</v>
      </c>
      <c r="V17" s="80">
        <f>SUM(V11:V16)</f>
        <v>1451461466</v>
      </c>
      <c r="W17" s="81">
        <f>SUM(W11:W16)</f>
        <v>436095699</v>
      </c>
      <c r="X17" s="81">
        <f t="shared" si="8"/>
        <v>1887557165</v>
      </c>
      <c r="Y17" s="96">
        <f t="shared" si="9"/>
        <v>0.27849723389845304</v>
      </c>
      <c r="Z17" s="80">
        <f t="shared" si="10"/>
        <v>5309513538</v>
      </c>
      <c r="AA17" s="81">
        <f t="shared" si="11"/>
        <v>772533158</v>
      </c>
      <c r="AB17" s="81">
        <f t="shared" si="12"/>
        <v>6082046696</v>
      </c>
      <c r="AC17" s="96">
        <f t="shared" si="13"/>
        <v>0.89736788516136179</v>
      </c>
      <c r="AD17" s="80">
        <f>SUM(AD11:AD16)</f>
        <v>1326151363</v>
      </c>
      <c r="AE17" s="81">
        <f>SUM(AE11:AE16)</f>
        <v>333520606</v>
      </c>
      <c r="AF17" s="81">
        <f t="shared" si="14"/>
        <v>1659671969</v>
      </c>
      <c r="AG17" s="81">
        <f>SUM(AG11:AG16)</f>
        <v>6053414618</v>
      </c>
      <c r="AH17" s="81">
        <f>SUM(AH11:AH16)</f>
        <v>6329719512</v>
      </c>
      <c r="AI17" s="82">
        <f>SUM(AI11:AI16)</f>
        <v>5387969789</v>
      </c>
      <c r="AJ17" s="116">
        <f t="shared" si="15"/>
        <v>0.85121777967971357</v>
      </c>
      <c r="AK17" s="117">
        <f t="shared" si="16"/>
        <v>0.13730737173160024</v>
      </c>
    </row>
    <row r="18" spans="1:37" ht="13" x14ac:dyDescent="0.3">
      <c r="A18" s="55" t="s">
        <v>101</v>
      </c>
      <c r="B18" s="56" t="s">
        <v>571</v>
      </c>
      <c r="C18" s="57" t="s">
        <v>572</v>
      </c>
      <c r="D18" s="77">
        <v>1019335308</v>
      </c>
      <c r="E18" s="78">
        <v>80046825</v>
      </c>
      <c r="F18" s="79">
        <f t="shared" si="0"/>
        <v>1099382133</v>
      </c>
      <c r="G18" s="77">
        <v>1056377248</v>
      </c>
      <c r="H18" s="78">
        <v>101670320</v>
      </c>
      <c r="I18" s="79">
        <f t="shared" si="1"/>
        <v>1158047568</v>
      </c>
      <c r="J18" s="77">
        <v>193399853</v>
      </c>
      <c r="K18" s="78">
        <v>3740857</v>
      </c>
      <c r="L18" s="78">
        <f t="shared" si="2"/>
        <v>197140710</v>
      </c>
      <c r="M18" s="95">
        <f t="shared" si="3"/>
        <v>0.17931955057523205</v>
      </c>
      <c r="N18" s="77">
        <v>224359978</v>
      </c>
      <c r="O18" s="78">
        <v>31290127</v>
      </c>
      <c r="P18" s="78">
        <f t="shared" si="4"/>
        <v>255650105</v>
      </c>
      <c r="Q18" s="95">
        <f t="shared" si="5"/>
        <v>0.23253980333697127</v>
      </c>
      <c r="R18" s="77">
        <v>215725327</v>
      </c>
      <c r="S18" s="78">
        <v>21512463</v>
      </c>
      <c r="T18" s="78">
        <f t="shared" si="6"/>
        <v>237237790</v>
      </c>
      <c r="U18" s="95">
        <f t="shared" si="7"/>
        <v>0.20486014267075425</v>
      </c>
      <c r="V18" s="77">
        <v>423113988</v>
      </c>
      <c r="W18" s="78">
        <v>40753720</v>
      </c>
      <c r="X18" s="78">
        <f t="shared" si="8"/>
        <v>463867708</v>
      </c>
      <c r="Y18" s="95">
        <f t="shared" si="9"/>
        <v>0.40056015039271686</v>
      </c>
      <c r="Z18" s="77">
        <f t="shared" si="10"/>
        <v>1056599146</v>
      </c>
      <c r="AA18" s="78">
        <f t="shared" si="11"/>
        <v>97297167</v>
      </c>
      <c r="AB18" s="78">
        <f t="shared" si="12"/>
        <v>1153896313</v>
      </c>
      <c r="AC18" s="95">
        <f t="shared" si="13"/>
        <v>0.99641529837399567</v>
      </c>
      <c r="AD18" s="77">
        <v>274170200</v>
      </c>
      <c r="AE18" s="78">
        <v>43753486</v>
      </c>
      <c r="AF18" s="78">
        <f t="shared" si="14"/>
        <v>317923686</v>
      </c>
      <c r="AG18" s="78">
        <v>1082094731</v>
      </c>
      <c r="AH18" s="78">
        <v>1073021872</v>
      </c>
      <c r="AI18" s="79">
        <v>923405229</v>
      </c>
      <c r="AJ18" s="114">
        <f t="shared" si="15"/>
        <v>0.86056515071670414</v>
      </c>
      <c r="AK18" s="115">
        <f t="shared" si="16"/>
        <v>0.45905362961852414</v>
      </c>
    </row>
    <row r="19" spans="1:37" ht="13" x14ac:dyDescent="0.3">
      <c r="A19" s="55" t="s">
        <v>101</v>
      </c>
      <c r="B19" s="56" t="s">
        <v>93</v>
      </c>
      <c r="C19" s="57" t="s">
        <v>94</v>
      </c>
      <c r="D19" s="77">
        <v>3677014677</v>
      </c>
      <c r="E19" s="78">
        <v>714165948</v>
      </c>
      <c r="F19" s="79">
        <f t="shared" si="0"/>
        <v>4391180625</v>
      </c>
      <c r="G19" s="77">
        <v>3738406736</v>
      </c>
      <c r="H19" s="78">
        <v>741954086</v>
      </c>
      <c r="I19" s="79">
        <f t="shared" si="1"/>
        <v>4480360822</v>
      </c>
      <c r="J19" s="77">
        <v>832218134</v>
      </c>
      <c r="K19" s="78">
        <v>39832782</v>
      </c>
      <c r="L19" s="78">
        <f t="shared" si="2"/>
        <v>872050916</v>
      </c>
      <c r="M19" s="95">
        <f t="shared" si="3"/>
        <v>0.19859144737413301</v>
      </c>
      <c r="N19" s="77">
        <v>868678788</v>
      </c>
      <c r="O19" s="78">
        <v>172851342</v>
      </c>
      <c r="P19" s="78">
        <f t="shared" si="4"/>
        <v>1041530130</v>
      </c>
      <c r="Q19" s="95">
        <f t="shared" si="5"/>
        <v>0.23718681123484872</v>
      </c>
      <c r="R19" s="77">
        <v>809669196</v>
      </c>
      <c r="S19" s="78">
        <v>101849053</v>
      </c>
      <c r="T19" s="78">
        <f t="shared" si="6"/>
        <v>911518249</v>
      </c>
      <c r="U19" s="95">
        <f t="shared" si="7"/>
        <v>0.20344750907653572</v>
      </c>
      <c r="V19" s="77">
        <v>900809534</v>
      </c>
      <c r="W19" s="78">
        <v>381284858</v>
      </c>
      <c r="X19" s="78">
        <f t="shared" si="8"/>
        <v>1282094392</v>
      </c>
      <c r="Y19" s="95">
        <f t="shared" si="9"/>
        <v>0.2861587365250825</v>
      </c>
      <c r="Z19" s="77">
        <f t="shared" si="10"/>
        <v>3411375652</v>
      </c>
      <c r="AA19" s="78">
        <f t="shared" si="11"/>
        <v>695818035</v>
      </c>
      <c r="AB19" s="78">
        <f t="shared" si="12"/>
        <v>4107193687</v>
      </c>
      <c r="AC19" s="95">
        <f t="shared" si="13"/>
        <v>0.91671047269951333</v>
      </c>
      <c r="AD19" s="77">
        <v>809286114</v>
      </c>
      <c r="AE19" s="78">
        <v>299872198</v>
      </c>
      <c r="AF19" s="78">
        <f t="shared" si="14"/>
        <v>1109158312</v>
      </c>
      <c r="AG19" s="78">
        <v>4095004389</v>
      </c>
      <c r="AH19" s="78">
        <v>4015851263</v>
      </c>
      <c r="AI19" s="79">
        <v>3763706024</v>
      </c>
      <c r="AJ19" s="114">
        <f t="shared" si="15"/>
        <v>0.9372125055220204</v>
      </c>
      <c r="AK19" s="115">
        <f t="shared" si="16"/>
        <v>0.15591649823925224</v>
      </c>
    </row>
    <row r="20" spans="1:37" ht="13" x14ac:dyDescent="0.3">
      <c r="A20" s="55" t="s">
        <v>101</v>
      </c>
      <c r="B20" s="56" t="s">
        <v>95</v>
      </c>
      <c r="C20" s="57" t="s">
        <v>96</v>
      </c>
      <c r="D20" s="77">
        <v>2741080854</v>
      </c>
      <c r="E20" s="78">
        <v>642490175</v>
      </c>
      <c r="F20" s="79">
        <f t="shared" si="0"/>
        <v>3383571029</v>
      </c>
      <c r="G20" s="77">
        <v>2831662033</v>
      </c>
      <c r="H20" s="78">
        <v>594994274</v>
      </c>
      <c r="I20" s="79">
        <f t="shared" si="1"/>
        <v>3426656307</v>
      </c>
      <c r="J20" s="77">
        <v>340999736</v>
      </c>
      <c r="K20" s="78">
        <v>51098535</v>
      </c>
      <c r="L20" s="78">
        <f t="shared" si="2"/>
        <v>392098271</v>
      </c>
      <c r="M20" s="95">
        <f t="shared" si="3"/>
        <v>0.1158829732372673</v>
      </c>
      <c r="N20" s="77">
        <v>751977900</v>
      </c>
      <c r="O20" s="78">
        <v>120751714</v>
      </c>
      <c r="P20" s="78">
        <f t="shared" si="4"/>
        <v>872729614</v>
      </c>
      <c r="Q20" s="95">
        <f t="shared" si="5"/>
        <v>0.2579315186588329</v>
      </c>
      <c r="R20" s="77">
        <v>527925410</v>
      </c>
      <c r="S20" s="78">
        <v>81000180</v>
      </c>
      <c r="T20" s="78">
        <f t="shared" si="6"/>
        <v>608925590</v>
      </c>
      <c r="U20" s="95">
        <f t="shared" si="7"/>
        <v>0.17770255766710016</v>
      </c>
      <c r="V20" s="77">
        <v>745653017</v>
      </c>
      <c r="W20" s="78">
        <v>183628209</v>
      </c>
      <c r="X20" s="78">
        <f t="shared" si="8"/>
        <v>929281226</v>
      </c>
      <c r="Y20" s="95">
        <f t="shared" si="9"/>
        <v>0.27119183914116429</v>
      </c>
      <c r="Z20" s="77">
        <f t="shared" si="10"/>
        <v>2366556063</v>
      </c>
      <c r="AA20" s="78">
        <f t="shared" si="11"/>
        <v>436478638</v>
      </c>
      <c r="AB20" s="78">
        <f t="shared" si="12"/>
        <v>2803034701</v>
      </c>
      <c r="AC20" s="95">
        <f t="shared" si="13"/>
        <v>0.81800870874442211</v>
      </c>
      <c r="AD20" s="77">
        <v>601870191</v>
      </c>
      <c r="AE20" s="78">
        <v>184863765</v>
      </c>
      <c r="AF20" s="78">
        <f t="shared" si="14"/>
        <v>786733956</v>
      </c>
      <c r="AG20" s="78">
        <v>3111079435</v>
      </c>
      <c r="AH20" s="78">
        <v>3047355490</v>
      </c>
      <c r="AI20" s="79">
        <v>2523956688</v>
      </c>
      <c r="AJ20" s="114">
        <f t="shared" si="15"/>
        <v>0.82824491474081352</v>
      </c>
      <c r="AK20" s="115">
        <f t="shared" si="16"/>
        <v>0.18118865839318121</v>
      </c>
    </row>
    <row r="21" spans="1:37" ht="13" x14ac:dyDescent="0.3">
      <c r="A21" s="55" t="s">
        <v>101</v>
      </c>
      <c r="B21" s="56" t="s">
        <v>573</v>
      </c>
      <c r="C21" s="57" t="s">
        <v>574</v>
      </c>
      <c r="D21" s="77">
        <v>1797137157</v>
      </c>
      <c r="E21" s="78">
        <v>186345310</v>
      </c>
      <c r="F21" s="79">
        <f t="shared" si="0"/>
        <v>1983482467</v>
      </c>
      <c r="G21" s="77">
        <v>1752628018</v>
      </c>
      <c r="H21" s="78">
        <v>214986496</v>
      </c>
      <c r="I21" s="79">
        <f t="shared" si="1"/>
        <v>1967614514</v>
      </c>
      <c r="J21" s="77">
        <v>310467697</v>
      </c>
      <c r="K21" s="78">
        <v>31400209</v>
      </c>
      <c r="L21" s="78">
        <f t="shared" si="2"/>
        <v>341867906</v>
      </c>
      <c r="M21" s="95">
        <f t="shared" si="3"/>
        <v>0.17235741262541748</v>
      </c>
      <c r="N21" s="77">
        <v>283774644</v>
      </c>
      <c r="O21" s="78">
        <v>39386085</v>
      </c>
      <c r="P21" s="78">
        <f t="shared" si="4"/>
        <v>323160729</v>
      </c>
      <c r="Q21" s="95">
        <f t="shared" si="5"/>
        <v>0.16292593172692763</v>
      </c>
      <c r="R21" s="77">
        <v>455698715</v>
      </c>
      <c r="S21" s="78">
        <v>25300511</v>
      </c>
      <c r="T21" s="78">
        <f t="shared" si="6"/>
        <v>480999226</v>
      </c>
      <c r="U21" s="95">
        <f t="shared" si="7"/>
        <v>0.244458059532285</v>
      </c>
      <c r="V21" s="77">
        <v>369883820</v>
      </c>
      <c r="W21" s="78">
        <v>47324575</v>
      </c>
      <c r="X21" s="78">
        <f t="shared" si="8"/>
        <v>417208395</v>
      </c>
      <c r="Y21" s="95">
        <f t="shared" si="9"/>
        <v>0.21203766898011406</v>
      </c>
      <c r="Z21" s="77">
        <f t="shared" si="10"/>
        <v>1419824876</v>
      </c>
      <c r="AA21" s="78">
        <f t="shared" si="11"/>
        <v>143411380</v>
      </c>
      <c r="AB21" s="78">
        <f t="shared" si="12"/>
        <v>1563236256</v>
      </c>
      <c r="AC21" s="95">
        <f t="shared" si="13"/>
        <v>0.79448298682350538</v>
      </c>
      <c r="AD21" s="77">
        <v>325822888</v>
      </c>
      <c r="AE21" s="78">
        <v>55153082</v>
      </c>
      <c r="AF21" s="78">
        <f t="shared" si="14"/>
        <v>380975970</v>
      </c>
      <c r="AG21" s="78">
        <v>1805068497</v>
      </c>
      <c r="AH21" s="78">
        <v>1843590351</v>
      </c>
      <c r="AI21" s="79">
        <v>1554969500</v>
      </c>
      <c r="AJ21" s="114">
        <f t="shared" si="15"/>
        <v>0.84344632155215704</v>
      </c>
      <c r="AK21" s="115">
        <f t="shared" si="16"/>
        <v>9.5104226652405366E-2</v>
      </c>
    </row>
    <row r="22" spans="1:37" ht="13" x14ac:dyDescent="0.3">
      <c r="A22" s="55" t="s">
        <v>101</v>
      </c>
      <c r="B22" s="56" t="s">
        <v>575</v>
      </c>
      <c r="C22" s="57" t="s">
        <v>576</v>
      </c>
      <c r="D22" s="77">
        <v>1131330009</v>
      </c>
      <c r="E22" s="78">
        <v>136175652</v>
      </c>
      <c r="F22" s="79">
        <f t="shared" si="0"/>
        <v>1267505661</v>
      </c>
      <c r="G22" s="77">
        <v>1390518326</v>
      </c>
      <c r="H22" s="78">
        <v>224704460</v>
      </c>
      <c r="I22" s="79">
        <f t="shared" si="1"/>
        <v>1615222786</v>
      </c>
      <c r="J22" s="77">
        <v>302125028</v>
      </c>
      <c r="K22" s="78">
        <v>17907549</v>
      </c>
      <c r="L22" s="78">
        <f t="shared" si="2"/>
        <v>320032577</v>
      </c>
      <c r="M22" s="95">
        <f t="shared" si="3"/>
        <v>0.25249005732054086</v>
      </c>
      <c r="N22" s="77">
        <v>310459566</v>
      </c>
      <c r="O22" s="78">
        <v>32864650</v>
      </c>
      <c r="P22" s="78">
        <f t="shared" si="4"/>
        <v>343324216</v>
      </c>
      <c r="Q22" s="95">
        <f t="shared" si="5"/>
        <v>0.27086602179680519</v>
      </c>
      <c r="R22" s="77">
        <v>312180772</v>
      </c>
      <c r="S22" s="78">
        <v>30565113</v>
      </c>
      <c r="T22" s="78">
        <f t="shared" si="6"/>
        <v>342745885</v>
      </c>
      <c r="U22" s="95">
        <f t="shared" si="7"/>
        <v>0.21219728199153823</v>
      </c>
      <c r="V22" s="77">
        <v>292013390</v>
      </c>
      <c r="W22" s="78">
        <v>60889262</v>
      </c>
      <c r="X22" s="78">
        <f t="shared" si="8"/>
        <v>352902652</v>
      </c>
      <c r="Y22" s="95">
        <f t="shared" si="9"/>
        <v>0.21848543436781359</v>
      </c>
      <c r="Z22" s="77">
        <f t="shared" si="10"/>
        <v>1216778756</v>
      </c>
      <c r="AA22" s="78">
        <f t="shared" si="11"/>
        <v>142226574</v>
      </c>
      <c r="AB22" s="78">
        <f t="shared" si="12"/>
        <v>1359005330</v>
      </c>
      <c r="AC22" s="95">
        <f t="shared" si="13"/>
        <v>0.84137330266711574</v>
      </c>
      <c r="AD22" s="77">
        <v>272362667</v>
      </c>
      <c r="AE22" s="78">
        <v>51617662</v>
      </c>
      <c r="AF22" s="78">
        <f t="shared" si="14"/>
        <v>323980329</v>
      </c>
      <c r="AG22" s="78">
        <v>1227780909</v>
      </c>
      <c r="AH22" s="78">
        <v>1318601191</v>
      </c>
      <c r="AI22" s="79">
        <v>1241522568</v>
      </c>
      <c r="AJ22" s="114">
        <f t="shared" si="15"/>
        <v>0.94154515897142099</v>
      </c>
      <c r="AK22" s="115">
        <f t="shared" si="16"/>
        <v>8.9271848970805978E-2</v>
      </c>
    </row>
    <row r="23" spans="1:37" ht="13" x14ac:dyDescent="0.3">
      <c r="A23" s="55" t="s">
        <v>116</v>
      </c>
      <c r="B23" s="56" t="s">
        <v>577</v>
      </c>
      <c r="C23" s="57" t="s">
        <v>578</v>
      </c>
      <c r="D23" s="77">
        <v>483177290</v>
      </c>
      <c r="E23" s="78">
        <v>112650200</v>
      </c>
      <c r="F23" s="79">
        <f t="shared" si="0"/>
        <v>595827490</v>
      </c>
      <c r="G23" s="77">
        <v>492373789</v>
      </c>
      <c r="H23" s="78">
        <v>57910681</v>
      </c>
      <c r="I23" s="79">
        <f t="shared" si="1"/>
        <v>550284470</v>
      </c>
      <c r="J23" s="77">
        <v>88685718</v>
      </c>
      <c r="K23" s="78">
        <v>4193374</v>
      </c>
      <c r="L23" s="78">
        <f t="shared" si="2"/>
        <v>92879092</v>
      </c>
      <c r="M23" s="95">
        <f t="shared" si="3"/>
        <v>0.15588252230523972</v>
      </c>
      <c r="N23" s="77">
        <v>125555933</v>
      </c>
      <c r="O23" s="78">
        <v>6651938</v>
      </c>
      <c r="P23" s="78">
        <f t="shared" si="4"/>
        <v>132207871</v>
      </c>
      <c r="Q23" s="95">
        <f t="shared" si="5"/>
        <v>0.22188951201294857</v>
      </c>
      <c r="R23" s="77">
        <v>113758874</v>
      </c>
      <c r="S23" s="78">
        <v>7101523</v>
      </c>
      <c r="T23" s="78">
        <f t="shared" si="6"/>
        <v>120860397</v>
      </c>
      <c r="U23" s="95">
        <f t="shared" si="7"/>
        <v>0.21963257840076789</v>
      </c>
      <c r="V23" s="77">
        <v>104975738</v>
      </c>
      <c r="W23" s="78">
        <v>22993618</v>
      </c>
      <c r="X23" s="78">
        <f t="shared" si="8"/>
        <v>127969356</v>
      </c>
      <c r="Y23" s="95">
        <f t="shared" si="9"/>
        <v>0.23255127661516597</v>
      </c>
      <c r="Z23" s="77">
        <f t="shared" si="10"/>
        <v>432976263</v>
      </c>
      <c r="AA23" s="78">
        <f t="shared" si="11"/>
        <v>40940453</v>
      </c>
      <c r="AB23" s="78">
        <f t="shared" si="12"/>
        <v>473916716</v>
      </c>
      <c r="AC23" s="95">
        <f t="shared" si="13"/>
        <v>0.86122131703989391</v>
      </c>
      <c r="AD23" s="77">
        <v>104225149</v>
      </c>
      <c r="AE23" s="78">
        <v>33407624</v>
      </c>
      <c r="AF23" s="78">
        <f t="shared" si="14"/>
        <v>137632773</v>
      </c>
      <c r="AG23" s="78">
        <v>643588348</v>
      </c>
      <c r="AH23" s="78">
        <v>644624518</v>
      </c>
      <c r="AI23" s="79">
        <v>551489254</v>
      </c>
      <c r="AJ23" s="114">
        <f t="shared" si="15"/>
        <v>0.85552013397045501</v>
      </c>
      <c r="AK23" s="115">
        <f t="shared" si="16"/>
        <v>-7.0211598512223583E-2</v>
      </c>
    </row>
    <row r="24" spans="1:37" ht="14" x14ac:dyDescent="0.3">
      <c r="A24" s="58" t="s">
        <v>0</v>
      </c>
      <c r="B24" s="59" t="s">
        <v>579</v>
      </c>
      <c r="C24" s="60" t="s">
        <v>0</v>
      </c>
      <c r="D24" s="80">
        <f>SUM(D18:D23)</f>
        <v>10849075295</v>
      </c>
      <c r="E24" s="81">
        <f>SUM(E18:E23)</f>
        <v>1871874110</v>
      </c>
      <c r="F24" s="82">
        <f t="shared" si="0"/>
        <v>12720949405</v>
      </c>
      <c r="G24" s="80">
        <f>SUM(G18:G23)</f>
        <v>11261966150</v>
      </c>
      <c r="H24" s="81">
        <f>SUM(H18:H23)</f>
        <v>1936220317</v>
      </c>
      <c r="I24" s="82">
        <f t="shared" si="1"/>
        <v>13198186467</v>
      </c>
      <c r="J24" s="80">
        <f>SUM(J18:J23)</f>
        <v>2067896166</v>
      </c>
      <c r="K24" s="81">
        <f>SUM(K18:K23)</f>
        <v>148173306</v>
      </c>
      <c r="L24" s="81">
        <f t="shared" si="2"/>
        <v>2216069472</v>
      </c>
      <c r="M24" s="96">
        <f t="shared" si="3"/>
        <v>0.1742062955716944</v>
      </c>
      <c r="N24" s="80">
        <f>SUM(N18:N23)</f>
        <v>2564806809</v>
      </c>
      <c r="O24" s="81">
        <f>SUM(O18:O23)</f>
        <v>403795856</v>
      </c>
      <c r="P24" s="81">
        <f t="shared" si="4"/>
        <v>2968602665</v>
      </c>
      <c r="Q24" s="96">
        <f t="shared" si="5"/>
        <v>0.23336329471078499</v>
      </c>
      <c r="R24" s="80">
        <f>SUM(R18:R23)</f>
        <v>2434958294</v>
      </c>
      <c r="S24" s="81">
        <f>SUM(S18:S23)</f>
        <v>267328843</v>
      </c>
      <c r="T24" s="81">
        <f t="shared" si="6"/>
        <v>2702287137</v>
      </c>
      <c r="U24" s="96">
        <f t="shared" si="7"/>
        <v>0.20474685243738949</v>
      </c>
      <c r="V24" s="80">
        <f>SUM(V18:V23)</f>
        <v>2836449487</v>
      </c>
      <c r="W24" s="81">
        <f>SUM(W18:W23)</f>
        <v>736874242</v>
      </c>
      <c r="X24" s="81">
        <f t="shared" si="8"/>
        <v>3573323729</v>
      </c>
      <c r="Y24" s="96">
        <f t="shared" si="9"/>
        <v>0.27074354025339292</v>
      </c>
      <c r="Z24" s="80">
        <f t="shared" si="10"/>
        <v>9904110756</v>
      </c>
      <c r="AA24" s="81">
        <f t="shared" si="11"/>
        <v>1556172247</v>
      </c>
      <c r="AB24" s="81">
        <f t="shared" si="12"/>
        <v>11460283003</v>
      </c>
      <c r="AC24" s="96">
        <f t="shared" si="13"/>
        <v>0.86832255565222116</v>
      </c>
      <c r="AD24" s="80">
        <f>SUM(AD18:AD23)</f>
        <v>2387737209</v>
      </c>
      <c r="AE24" s="81">
        <f>SUM(AE18:AE23)</f>
        <v>668667817</v>
      </c>
      <c r="AF24" s="81">
        <f t="shared" si="14"/>
        <v>3056405026</v>
      </c>
      <c r="AG24" s="81">
        <f>SUM(AG18:AG23)</f>
        <v>11964616309</v>
      </c>
      <c r="AH24" s="81">
        <f>SUM(AH18:AH23)</f>
        <v>11943044685</v>
      </c>
      <c r="AI24" s="82">
        <f>SUM(AI18:AI23)</f>
        <v>10559049263</v>
      </c>
      <c r="AJ24" s="116">
        <f t="shared" si="15"/>
        <v>0.88411703560497901</v>
      </c>
      <c r="AK24" s="117">
        <f t="shared" si="16"/>
        <v>0.16912637513769102</v>
      </c>
    </row>
    <row r="25" spans="1:37" ht="13" x14ac:dyDescent="0.3">
      <c r="A25" s="55" t="s">
        <v>101</v>
      </c>
      <c r="B25" s="56" t="s">
        <v>580</v>
      </c>
      <c r="C25" s="57" t="s">
        <v>581</v>
      </c>
      <c r="D25" s="77">
        <v>884103200</v>
      </c>
      <c r="E25" s="78">
        <v>88830340</v>
      </c>
      <c r="F25" s="79">
        <f t="shared" si="0"/>
        <v>972933540</v>
      </c>
      <c r="G25" s="77">
        <v>905961797</v>
      </c>
      <c r="H25" s="78">
        <v>118223533</v>
      </c>
      <c r="I25" s="79">
        <f t="shared" si="1"/>
        <v>1024185330</v>
      </c>
      <c r="J25" s="77">
        <v>179027724</v>
      </c>
      <c r="K25" s="78">
        <v>6473543</v>
      </c>
      <c r="L25" s="78">
        <f t="shared" si="2"/>
        <v>185501267</v>
      </c>
      <c r="M25" s="95">
        <f t="shared" si="3"/>
        <v>0.19066180717749745</v>
      </c>
      <c r="N25" s="77">
        <v>209139619</v>
      </c>
      <c r="O25" s="78">
        <v>15298025</v>
      </c>
      <c r="P25" s="78">
        <f t="shared" si="4"/>
        <v>224437644</v>
      </c>
      <c r="Q25" s="95">
        <f t="shared" si="5"/>
        <v>0.23068137213154355</v>
      </c>
      <c r="R25" s="77">
        <v>182594577</v>
      </c>
      <c r="S25" s="78">
        <v>12596892</v>
      </c>
      <c r="T25" s="78">
        <f t="shared" si="6"/>
        <v>195191469</v>
      </c>
      <c r="U25" s="95">
        <f t="shared" si="7"/>
        <v>0.19058217617704015</v>
      </c>
      <c r="V25" s="77">
        <v>194109603</v>
      </c>
      <c r="W25" s="78">
        <v>33728016</v>
      </c>
      <c r="X25" s="78">
        <f t="shared" si="8"/>
        <v>227837619</v>
      </c>
      <c r="Y25" s="95">
        <f t="shared" si="9"/>
        <v>0.22245741305433461</v>
      </c>
      <c r="Z25" s="77">
        <f t="shared" si="10"/>
        <v>764871523</v>
      </c>
      <c r="AA25" s="78">
        <f t="shared" si="11"/>
        <v>68096476</v>
      </c>
      <c r="AB25" s="78">
        <f t="shared" si="12"/>
        <v>832967999</v>
      </c>
      <c r="AC25" s="95">
        <f t="shared" si="13"/>
        <v>0.81329811568380894</v>
      </c>
      <c r="AD25" s="77">
        <v>184112029</v>
      </c>
      <c r="AE25" s="78">
        <v>15759739</v>
      </c>
      <c r="AF25" s="78">
        <f t="shared" si="14"/>
        <v>199871768</v>
      </c>
      <c r="AG25" s="78">
        <v>1006619324</v>
      </c>
      <c r="AH25" s="78">
        <v>1016217673</v>
      </c>
      <c r="AI25" s="79">
        <v>877648956</v>
      </c>
      <c r="AJ25" s="114">
        <f t="shared" si="15"/>
        <v>0.86364268140414435</v>
      </c>
      <c r="AK25" s="115">
        <f t="shared" si="16"/>
        <v>0.13991896544388394</v>
      </c>
    </row>
    <row r="26" spans="1:37" ht="13" x14ac:dyDescent="0.3">
      <c r="A26" s="55" t="s">
        <v>101</v>
      </c>
      <c r="B26" s="56" t="s">
        <v>582</v>
      </c>
      <c r="C26" s="57" t="s">
        <v>583</v>
      </c>
      <c r="D26" s="77">
        <v>2112340281</v>
      </c>
      <c r="E26" s="78">
        <v>258345615</v>
      </c>
      <c r="F26" s="79">
        <f t="shared" si="0"/>
        <v>2370685896</v>
      </c>
      <c r="G26" s="77">
        <v>2095178529</v>
      </c>
      <c r="H26" s="78">
        <v>258616483</v>
      </c>
      <c r="I26" s="79">
        <f t="shared" si="1"/>
        <v>2353795012</v>
      </c>
      <c r="J26" s="77">
        <v>426967409</v>
      </c>
      <c r="K26" s="78">
        <v>21403217</v>
      </c>
      <c r="L26" s="78">
        <f t="shared" si="2"/>
        <v>448370626</v>
      </c>
      <c r="M26" s="95">
        <f t="shared" si="3"/>
        <v>0.18913118214290839</v>
      </c>
      <c r="N26" s="77">
        <v>556136442</v>
      </c>
      <c r="O26" s="78">
        <v>58138275</v>
      </c>
      <c r="P26" s="78">
        <f t="shared" si="4"/>
        <v>614274717</v>
      </c>
      <c r="Q26" s="95">
        <f t="shared" si="5"/>
        <v>0.2591126551334576</v>
      </c>
      <c r="R26" s="77">
        <v>406504688</v>
      </c>
      <c r="S26" s="78">
        <v>30180851</v>
      </c>
      <c r="T26" s="78">
        <f t="shared" si="6"/>
        <v>436685539</v>
      </c>
      <c r="U26" s="95">
        <f t="shared" si="7"/>
        <v>0.18552403109604346</v>
      </c>
      <c r="V26" s="77">
        <v>501550738</v>
      </c>
      <c r="W26" s="78">
        <v>119727741</v>
      </c>
      <c r="X26" s="78">
        <f t="shared" si="8"/>
        <v>621278479</v>
      </c>
      <c r="Y26" s="95">
        <f t="shared" si="9"/>
        <v>0.26394757225358584</v>
      </c>
      <c r="Z26" s="77">
        <f t="shared" si="10"/>
        <v>1891159277</v>
      </c>
      <c r="AA26" s="78">
        <f t="shared" si="11"/>
        <v>229450084</v>
      </c>
      <c r="AB26" s="78">
        <f t="shared" si="12"/>
        <v>2120609361</v>
      </c>
      <c r="AC26" s="95">
        <f t="shared" si="13"/>
        <v>0.90093204811328742</v>
      </c>
      <c r="AD26" s="77">
        <v>358226007</v>
      </c>
      <c r="AE26" s="78">
        <v>46986681</v>
      </c>
      <c r="AF26" s="78">
        <f t="shared" si="14"/>
        <v>405212688</v>
      </c>
      <c r="AG26" s="78">
        <v>2128837226</v>
      </c>
      <c r="AH26" s="78">
        <v>2266053180</v>
      </c>
      <c r="AI26" s="79">
        <v>1824816330</v>
      </c>
      <c r="AJ26" s="114">
        <f t="shared" si="15"/>
        <v>0.80528398278808266</v>
      </c>
      <c r="AK26" s="115">
        <f t="shared" si="16"/>
        <v>0.53321575902874985</v>
      </c>
    </row>
    <row r="27" spans="1:37" ht="13" x14ac:dyDescent="0.3">
      <c r="A27" s="55" t="s">
        <v>101</v>
      </c>
      <c r="B27" s="56" t="s">
        <v>584</v>
      </c>
      <c r="C27" s="57" t="s">
        <v>585</v>
      </c>
      <c r="D27" s="77">
        <v>544815621</v>
      </c>
      <c r="E27" s="78">
        <v>41825806</v>
      </c>
      <c r="F27" s="79">
        <f t="shared" si="0"/>
        <v>586641427</v>
      </c>
      <c r="G27" s="77">
        <v>541150093</v>
      </c>
      <c r="H27" s="78">
        <v>34672322</v>
      </c>
      <c r="I27" s="79">
        <f t="shared" si="1"/>
        <v>575822415</v>
      </c>
      <c r="J27" s="77">
        <v>120136662</v>
      </c>
      <c r="K27" s="78">
        <v>1559797</v>
      </c>
      <c r="L27" s="78">
        <f t="shared" si="2"/>
        <v>121696459</v>
      </c>
      <c r="M27" s="95">
        <f t="shared" si="3"/>
        <v>0.20744607080058805</v>
      </c>
      <c r="N27" s="77">
        <v>118551161</v>
      </c>
      <c r="O27" s="78">
        <v>10256947</v>
      </c>
      <c r="P27" s="78">
        <f t="shared" si="4"/>
        <v>128808108</v>
      </c>
      <c r="Q27" s="95">
        <f t="shared" si="5"/>
        <v>0.21956872132046004</v>
      </c>
      <c r="R27" s="77">
        <v>128605903</v>
      </c>
      <c r="S27" s="78">
        <v>10611247</v>
      </c>
      <c r="T27" s="78">
        <f t="shared" si="6"/>
        <v>139217150</v>
      </c>
      <c r="U27" s="95">
        <f t="shared" si="7"/>
        <v>0.24177098072849421</v>
      </c>
      <c r="V27" s="77">
        <v>133433818</v>
      </c>
      <c r="W27" s="78">
        <v>10702322</v>
      </c>
      <c r="X27" s="78">
        <f t="shared" si="8"/>
        <v>144136140</v>
      </c>
      <c r="Y27" s="95">
        <f t="shared" si="9"/>
        <v>0.25031352765244475</v>
      </c>
      <c r="Z27" s="77">
        <f t="shared" si="10"/>
        <v>500727544</v>
      </c>
      <c r="AA27" s="78">
        <f t="shared" si="11"/>
        <v>33130313</v>
      </c>
      <c r="AB27" s="78">
        <f t="shared" si="12"/>
        <v>533857857</v>
      </c>
      <c r="AC27" s="95">
        <f t="shared" si="13"/>
        <v>0.92712239588658596</v>
      </c>
      <c r="AD27" s="77">
        <v>120403974</v>
      </c>
      <c r="AE27" s="78">
        <v>27601261</v>
      </c>
      <c r="AF27" s="78">
        <f t="shared" si="14"/>
        <v>148005235</v>
      </c>
      <c r="AG27" s="78">
        <v>574107117</v>
      </c>
      <c r="AH27" s="78">
        <v>546939068</v>
      </c>
      <c r="AI27" s="79">
        <v>510427142</v>
      </c>
      <c r="AJ27" s="114">
        <f t="shared" si="15"/>
        <v>0.93324315607310027</v>
      </c>
      <c r="AK27" s="115">
        <f t="shared" si="16"/>
        <v>-2.6141609112677711E-2</v>
      </c>
    </row>
    <row r="28" spans="1:37" ht="13" x14ac:dyDescent="0.3">
      <c r="A28" s="55" t="s">
        <v>101</v>
      </c>
      <c r="B28" s="56" t="s">
        <v>586</v>
      </c>
      <c r="C28" s="57" t="s">
        <v>587</v>
      </c>
      <c r="D28" s="77">
        <v>564229687</v>
      </c>
      <c r="E28" s="78">
        <v>102615966</v>
      </c>
      <c r="F28" s="79">
        <f t="shared" si="0"/>
        <v>666845653</v>
      </c>
      <c r="G28" s="77">
        <v>594082032</v>
      </c>
      <c r="H28" s="78">
        <v>102886847</v>
      </c>
      <c r="I28" s="79">
        <f t="shared" si="1"/>
        <v>696968879</v>
      </c>
      <c r="J28" s="77">
        <v>118833674</v>
      </c>
      <c r="K28" s="78">
        <v>3309271</v>
      </c>
      <c r="L28" s="78">
        <f t="shared" si="2"/>
        <v>122142945</v>
      </c>
      <c r="M28" s="95">
        <f t="shared" si="3"/>
        <v>0.1831652413875749</v>
      </c>
      <c r="N28" s="77">
        <v>140880268</v>
      </c>
      <c r="O28" s="78">
        <v>19604492</v>
      </c>
      <c r="P28" s="78">
        <f t="shared" si="4"/>
        <v>160484760</v>
      </c>
      <c r="Q28" s="95">
        <f t="shared" si="5"/>
        <v>0.24066252704507021</v>
      </c>
      <c r="R28" s="77">
        <v>125649786</v>
      </c>
      <c r="S28" s="78">
        <v>17404681</v>
      </c>
      <c r="T28" s="78">
        <f t="shared" si="6"/>
        <v>143054467</v>
      </c>
      <c r="U28" s="95">
        <f t="shared" si="7"/>
        <v>0.2052523022337128</v>
      </c>
      <c r="V28" s="77">
        <v>122708423</v>
      </c>
      <c r="W28" s="78">
        <v>21966817</v>
      </c>
      <c r="X28" s="78">
        <f t="shared" si="8"/>
        <v>144675240</v>
      </c>
      <c r="Y28" s="95">
        <f t="shared" si="9"/>
        <v>0.20757776187593593</v>
      </c>
      <c r="Z28" s="77">
        <f t="shared" si="10"/>
        <v>508072151</v>
      </c>
      <c r="AA28" s="78">
        <f t="shared" si="11"/>
        <v>62285261</v>
      </c>
      <c r="AB28" s="78">
        <f t="shared" si="12"/>
        <v>570357412</v>
      </c>
      <c r="AC28" s="95">
        <f t="shared" si="13"/>
        <v>0.81833985588903169</v>
      </c>
      <c r="AD28" s="77">
        <v>138059720</v>
      </c>
      <c r="AE28" s="78">
        <v>13940334</v>
      </c>
      <c r="AF28" s="78">
        <f t="shared" si="14"/>
        <v>152000054</v>
      </c>
      <c r="AG28" s="78">
        <v>583620116</v>
      </c>
      <c r="AH28" s="78">
        <v>657670988</v>
      </c>
      <c r="AI28" s="79">
        <v>551252174</v>
      </c>
      <c r="AJ28" s="114">
        <f t="shared" si="15"/>
        <v>0.83818837086972131</v>
      </c>
      <c r="AK28" s="115">
        <f t="shared" si="16"/>
        <v>-4.8189548669502424E-2</v>
      </c>
    </row>
    <row r="29" spans="1:37" ht="13" x14ac:dyDescent="0.3">
      <c r="A29" s="55" t="s">
        <v>116</v>
      </c>
      <c r="B29" s="56" t="s">
        <v>588</v>
      </c>
      <c r="C29" s="57" t="s">
        <v>589</v>
      </c>
      <c r="D29" s="77">
        <v>306766993</v>
      </c>
      <c r="E29" s="78">
        <v>14877500</v>
      </c>
      <c r="F29" s="79">
        <f t="shared" si="0"/>
        <v>321644493</v>
      </c>
      <c r="G29" s="77">
        <v>311235823</v>
      </c>
      <c r="H29" s="78">
        <v>30301949</v>
      </c>
      <c r="I29" s="79">
        <f t="shared" si="1"/>
        <v>341537772</v>
      </c>
      <c r="J29" s="77">
        <v>69314577</v>
      </c>
      <c r="K29" s="78">
        <v>7378</v>
      </c>
      <c r="L29" s="78">
        <f t="shared" si="2"/>
        <v>69321955</v>
      </c>
      <c r="M29" s="95">
        <f t="shared" si="3"/>
        <v>0.21552352522323459</v>
      </c>
      <c r="N29" s="77">
        <v>83709813</v>
      </c>
      <c r="O29" s="78">
        <v>2187907</v>
      </c>
      <c r="P29" s="78">
        <f t="shared" si="4"/>
        <v>85897720</v>
      </c>
      <c r="Q29" s="95">
        <f t="shared" si="5"/>
        <v>0.26705795332861487</v>
      </c>
      <c r="R29" s="77">
        <v>73710575</v>
      </c>
      <c r="S29" s="78">
        <v>926172</v>
      </c>
      <c r="T29" s="78">
        <f t="shared" si="6"/>
        <v>74636747</v>
      </c>
      <c r="U29" s="95">
        <f t="shared" si="7"/>
        <v>0.21853145718828429</v>
      </c>
      <c r="V29" s="77">
        <v>70429676</v>
      </c>
      <c r="W29" s="78">
        <v>21871530</v>
      </c>
      <c r="X29" s="78">
        <f t="shared" si="8"/>
        <v>92301206</v>
      </c>
      <c r="Y29" s="95">
        <f t="shared" si="9"/>
        <v>0.27025182444535006</v>
      </c>
      <c r="Z29" s="77">
        <f t="shared" si="10"/>
        <v>297164641</v>
      </c>
      <c r="AA29" s="78">
        <f t="shared" si="11"/>
        <v>24992987</v>
      </c>
      <c r="AB29" s="78">
        <f t="shared" si="12"/>
        <v>322157628</v>
      </c>
      <c r="AC29" s="95">
        <f t="shared" si="13"/>
        <v>0.94325622057404535</v>
      </c>
      <c r="AD29" s="77">
        <v>70483953</v>
      </c>
      <c r="AE29" s="78">
        <v>8425757</v>
      </c>
      <c r="AF29" s="78">
        <f t="shared" si="14"/>
        <v>78909710</v>
      </c>
      <c r="AG29" s="78">
        <v>314811338</v>
      </c>
      <c r="AH29" s="78">
        <v>326516291</v>
      </c>
      <c r="AI29" s="79">
        <v>307558662</v>
      </c>
      <c r="AJ29" s="114">
        <f t="shared" si="15"/>
        <v>0.94193971473233473</v>
      </c>
      <c r="AK29" s="115">
        <f t="shared" si="16"/>
        <v>0.16970656716391441</v>
      </c>
    </row>
    <row r="30" spans="1:37" ht="14" x14ac:dyDescent="0.3">
      <c r="A30" s="58" t="s">
        <v>0</v>
      </c>
      <c r="B30" s="59" t="s">
        <v>590</v>
      </c>
      <c r="C30" s="60" t="s">
        <v>0</v>
      </c>
      <c r="D30" s="80">
        <f>SUM(D25:D29)</f>
        <v>4412255782</v>
      </c>
      <c r="E30" s="81">
        <f>SUM(E25:E29)</f>
        <v>506495227</v>
      </c>
      <c r="F30" s="82">
        <f t="shared" si="0"/>
        <v>4918751009</v>
      </c>
      <c r="G30" s="80">
        <f>SUM(G25:G29)</f>
        <v>4447608274</v>
      </c>
      <c r="H30" s="81">
        <f>SUM(H25:H29)</f>
        <v>544701134</v>
      </c>
      <c r="I30" s="82">
        <f t="shared" si="1"/>
        <v>4992309408</v>
      </c>
      <c r="J30" s="80">
        <f>SUM(J25:J29)</f>
        <v>914280046</v>
      </c>
      <c r="K30" s="81">
        <f>SUM(K25:K29)</f>
        <v>32753206</v>
      </c>
      <c r="L30" s="81">
        <f t="shared" si="2"/>
        <v>947033252</v>
      </c>
      <c r="M30" s="96">
        <f t="shared" si="3"/>
        <v>0.19253531033938945</v>
      </c>
      <c r="N30" s="80">
        <f>SUM(N25:N29)</f>
        <v>1108417303</v>
      </c>
      <c r="O30" s="81">
        <f>SUM(O25:O29)</f>
        <v>105485646</v>
      </c>
      <c r="P30" s="81">
        <f t="shared" si="4"/>
        <v>1213902949</v>
      </c>
      <c r="Q30" s="96">
        <f t="shared" si="5"/>
        <v>0.24679089199247572</v>
      </c>
      <c r="R30" s="80">
        <f>SUM(R25:R29)</f>
        <v>917065529</v>
      </c>
      <c r="S30" s="81">
        <f>SUM(S25:S29)</f>
        <v>71719843</v>
      </c>
      <c r="T30" s="81">
        <f t="shared" si="6"/>
        <v>988785372</v>
      </c>
      <c r="U30" s="96">
        <f t="shared" si="7"/>
        <v>0.1980617167709009</v>
      </c>
      <c r="V30" s="80">
        <f>SUM(V25:V29)</f>
        <v>1022232258</v>
      </c>
      <c r="W30" s="81">
        <f>SUM(W25:W29)</f>
        <v>207996426</v>
      </c>
      <c r="X30" s="81">
        <f t="shared" si="8"/>
        <v>1230228684</v>
      </c>
      <c r="Y30" s="96">
        <f t="shared" si="9"/>
        <v>0.24642476726875179</v>
      </c>
      <c r="Z30" s="80">
        <f t="shared" si="10"/>
        <v>3961995136</v>
      </c>
      <c r="AA30" s="81">
        <f t="shared" si="11"/>
        <v>417955121</v>
      </c>
      <c r="AB30" s="81">
        <f t="shared" si="12"/>
        <v>4379950257</v>
      </c>
      <c r="AC30" s="96">
        <f t="shared" si="13"/>
        <v>0.8773395034332776</v>
      </c>
      <c r="AD30" s="80">
        <f>SUM(AD25:AD29)</f>
        <v>871285683</v>
      </c>
      <c r="AE30" s="81">
        <f>SUM(AE25:AE29)</f>
        <v>112713772</v>
      </c>
      <c r="AF30" s="81">
        <f t="shared" si="14"/>
        <v>983999455</v>
      </c>
      <c r="AG30" s="81">
        <f>SUM(AG25:AG29)</f>
        <v>4607995121</v>
      </c>
      <c r="AH30" s="81">
        <f>SUM(AH25:AH29)</f>
        <v>4813397200</v>
      </c>
      <c r="AI30" s="82">
        <f>SUM(AI25:AI29)</f>
        <v>4071703264</v>
      </c>
      <c r="AJ30" s="116">
        <f t="shared" si="15"/>
        <v>0.84591050661682354</v>
      </c>
      <c r="AK30" s="117">
        <f t="shared" si="16"/>
        <v>0.25023309489536261</v>
      </c>
    </row>
    <row r="31" spans="1:37" ht="13" x14ac:dyDescent="0.3">
      <c r="A31" s="55" t="s">
        <v>101</v>
      </c>
      <c r="B31" s="56" t="s">
        <v>591</v>
      </c>
      <c r="C31" s="57" t="s">
        <v>592</v>
      </c>
      <c r="D31" s="77">
        <v>262857012</v>
      </c>
      <c r="E31" s="78">
        <v>13720700</v>
      </c>
      <c r="F31" s="79">
        <f t="shared" si="0"/>
        <v>276577712</v>
      </c>
      <c r="G31" s="77">
        <v>260483494</v>
      </c>
      <c r="H31" s="78">
        <v>17186152</v>
      </c>
      <c r="I31" s="79">
        <f t="shared" si="1"/>
        <v>277669646</v>
      </c>
      <c r="J31" s="77">
        <v>50803056</v>
      </c>
      <c r="K31" s="78">
        <v>5613528</v>
      </c>
      <c r="L31" s="78">
        <f t="shared" si="2"/>
        <v>56416584</v>
      </c>
      <c r="M31" s="95">
        <f t="shared" si="3"/>
        <v>0.20398094839977562</v>
      </c>
      <c r="N31" s="77">
        <v>54559231</v>
      </c>
      <c r="O31" s="78">
        <v>2581861</v>
      </c>
      <c r="P31" s="78">
        <f t="shared" si="4"/>
        <v>57141092</v>
      </c>
      <c r="Q31" s="95">
        <f t="shared" si="5"/>
        <v>0.20660049425819244</v>
      </c>
      <c r="R31" s="77">
        <v>52358798</v>
      </c>
      <c r="S31" s="78">
        <v>202175</v>
      </c>
      <c r="T31" s="78">
        <f t="shared" si="6"/>
        <v>52560973</v>
      </c>
      <c r="U31" s="95">
        <f t="shared" si="7"/>
        <v>0.18929318979288071</v>
      </c>
      <c r="V31" s="77">
        <v>69297805</v>
      </c>
      <c r="W31" s="78">
        <v>9446889</v>
      </c>
      <c r="X31" s="78">
        <f t="shared" si="8"/>
        <v>78744694</v>
      </c>
      <c r="Y31" s="95">
        <f t="shared" si="9"/>
        <v>0.28359129323051752</v>
      </c>
      <c r="Z31" s="77">
        <f t="shared" si="10"/>
        <v>227018890</v>
      </c>
      <c r="AA31" s="78">
        <f t="shared" si="11"/>
        <v>17844453</v>
      </c>
      <c r="AB31" s="78">
        <f t="shared" si="12"/>
        <v>244863343</v>
      </c>
      <c r="AC31" s="95">
        <f t="shared" si="13"/>
        <v>0.88185131694229191</v>
      </c>
      <c r="AD31" s="77">
        <v>61702413</v>
      </c>
      <c r="AE31" s="78">
        <v>4206805</v>
      </c>
      <c r="AF31" s="78">
        <f t="shared" si="14"/>
        <v>65909218</v>
      </c>
      <c r="AG31" s="78">
        <v>283513808</v>
      </c>
      <c r="AH31" s="78">
        <v>283513808</v>
      </c>
      <c r="AI31" s="79">
        <v>231292513</v>
      </c>
      <c r="AJ31" s="114">
        <f t="shared" si="15"/>
        <v>0.81580687244693206</v>
      </c>
      <c r="AK31" s="115">
        <f t="shared" si="16"/>
        <v>0.19474477758179431</v>
      </c>
    </row>
    <row r="32" spans="1:37" ht="13" x14ac:dyDescent="0.3">
      <c r="A32" s="55" t="s">
        <v>101</v>
      </c>
      <c r="B32" s="56" t="s">
        <v>593</v>
      </c>
      <c r="C32" s="57" t="s">
        <v>594</v>
      </c>
      <c r="D32" s="77">
        <v>805898083</v>
      </c>
      <c r="E32" s="78">
        <v>187628300</v>
      </c>
      <c r="F32" s="79">
        <f t="shared" si="0"/>
        <v>993526383</v>
      </c>
      <c r="G32" s="77">
        <v>839183376</v>
      </c>
      <c r="H32" s="78">
        <v>182378119</v>
      </c>
      <c r="I32" s="79">
        <f t="shared" si="1"/>
        <v>1021561495</v>
      </c>
      <c r="J32" s="77">
        <v>137878655</v>
      </c>
      <c r="K32" s="78">
        <v>44868216</v>
      </c>
      <c r="L32" s="78">
        <f t="shared" si="2"/>
        <v>182746871</v>
      </c>
      <c r="M32" s="95">
        <f t="shared" si="3"/>
        <v>0.18393761265623079</v>
      </c>
      <c r="N32" s="77">
        <v>197199119</v>
      </c>
      <c r="O32" s="78">
        <v>36563822</v>
      </c>
      <c r="P32" s="78">
        <f t="shared" si="4"/>
        <v>233762941</v>
      </c>
      <c r="Q32" s="95">
        <f t="shared" si="5"/>
        <v>0.235286093051844</v>
      </c>
      <c r="R32" s="77">
        <v>164075407</v>
      </c>
      <c r="S32" s="78">
        <v>24379483</v>
      </c>
      <c r="T32" s="78">
        <f t="shared" si="6"/>
        <v>188454890</v>
      </c>
      <c r="U32" s="95">
        <f t="shared" si="7"/>
        <v>0.1844772839641925</v>
      </c>
      <c r="V32" s="77">
        <v>159410854</v>
      </c>
      <c r="W32" s="78">
        <v>42002139</v>
      </c>
      <c r="X32" s="78">
        <f t="shared" si="8"/>
        <v>201412993</v>
      </c>
      <c r="Y32" s="95">
        <f t="shared" si="9"/>
        <v>0.19716188793901243</v>
      </c>
      <c r="Z32" s="77">
        <f t="shared" si="10"/>
        <v>658564035</v>
      </c>
      <c r="AA32" s="78">
        <f t="shared" si="11"/>
        <v>147813660</v>
      </c>
      <c r="AB32" s="78">
        <f t="shared" si="12"/>
        <v>806377695</v>
      </c>
      <c r="AC32" s="95">
        <f t="shared" si="13"/>
        <v>0.78935795734940073</v>
      </c>
      <c r="AD32" s="77">
        <v>168608390</v>
      </c>
      <c r="AE32" s="78">
        <v>109877964</v>
      </c>
      <c r="AF32" s="78">
        <f t="shared" si="14"/>
        <v>278486354</v>
      </c>
      <c r="AG32" s="78">
        <v>931940072</v>
      </c>
      <c r="AH32" s="78">
        <v>977483253</v>
      </c>
      <c r="AI32" s="79">
        <v>852338519</v>
      </c>
      <c r="AJ32" s="114">
        <f t="shared" si="15"/>
        <v>0.8719725032465595</v>
      </c>
      <c r="AK32" s="115">
        <f t="shared" si="16"/>
        <v>-0.27675812438551295</v>
      </c>
    </row>
    <row r="33" spans="1:37" ht="13" x14ac:dyDescent="0.3">
      <c r="A33" s="55" t="s">
        <v>101</v>
      </c>
      <c r="B33" s="56" t="s">
        <v>595</v>
      </c>
      <c r="C33" s="57" t="s">
        <v>596</v>
      </c>
      <c r="D33" s="77">
        <v>1976792813</v>
      </c>
      <c r="E33" s="78">
        <v>402928895</v>
      </c>
      <c r="F33" s="79">
        <f t="shared" si="0"/>
        <v>2379721708</v>
      </c>
      <c r="G33" s="77">
        <v>1925987337</v>
      </c>
      <c r="H33" s="78">
        <v>395339910</v>
      </c>
      <c r="I33" s="79">
        <f t="shared" si="1"/>
        <v>2321327247</v>
      </c>
      <c r="J33" s="77">
        <v>392869084</v>
      </c>
      <c r="K33" s="78">
        <v>36104872</v>
      </c>
      <c r="L33" s="78">
        <f t="shared" si="2"/>
        <v>428973956</v>
      </c>
      <c r="M33" s="95">
        <f t="shared" si="3"/>
        <v>0.18026223594040519</v>
      </c>
      <c r="N33" s="77">
        <v>441755174</v>
      </c>
      <c r="O33" s="78">
        <v>83363215</v>
      </c>
      <c r="P33" s="78">
        <f t="shared" si="4"/>
        <v>525118389</v>
      </c>
      <c r="Q33" s="95">
        <f t="shared" si="5"/>
        <v>0.22066378065749864</v>
      </c>
      <c r="R33" s="77">
        <v>399672522</v>
      </c>
      <c r="S33" s="78">
        <v>103564442</v>
      </c>
      <c r="T33" s="78">
        <f t="shared" si="6"/>
        <v>503236964</v>
      </c>
      <c r="U33" s="95">
        <f t="shared" si="7"/>
        <v>0.21678846213965108</v>
      </c>
      <c r="V33" s="77">
        <v>439019992</v>
      </c>
      <c r="W33" s="78">
        <v>258057361</v>
      </c>
      <c r="X33" s="78">
        <f t="shared" si="8"/>
        <v>697077353</v>
      </c>
      <c r="Y33" s="95">
        <f t="shared" si="9"/>
        <v>0.30029258214277099</v>
      </c>
      <c r="Z33" s="77">
        <f t="shared" si="10"/>
        <v>1673316772</v>
      </c>
      <c r="AA33" s="78">
        <f t="shared" si="11"/>
        <v>481089890</v>
      </c>
      <c r="AB33" s="78">
        <f t="shared" si="12"/>
        <v>2154406662</v>
      </c>
      <c r="AC33" s="95">
        <f t="shared" si="13"/>
        <v>0.92809260942604188</v>
      </c>
      <c r="AD33" s="77">
        <v>386695005</v>
      </c>
      <c r="AE33" s="78">
        <v>198683015</v>
      </c>
      <c r="AF33" s="78">
        <f t="shared" si="14"/>
        <v>585378020</v>
      </c>
      <c r="AG33" s="78">
        <v>2161419000</v>
      </c>
      <c r="AH33" s="78">
        <v>2232539918</v>
      </c>
      <c r="AI33" s="79">
        <v>2440808336</v>
      </c>
      <c r="AJ33" s="114">
        <f t="shared" si="15"/>
        <v>1.0932876569510905</v>
      </c>
      <c r="AK33" s="115">
        <f t="shared" si="16"/>
        <v>0.19081572792910806</v>
      </c>
    </row>
    <row r="34" spans="1:37" ht="13" x14ac:dyDescent="0.3">
      <c r="A34" s="55" t="s">
        <v>101</v>
      </c>
      <c r="B34" s="56" t="s">
        <v>97</v>
      </c>
      <c r="C34" s="57" t="s">
        <v>98</v>
      </c>
      <c r="D34" s="77">
        <v>3907340809</v>
      </c>
      <c r="E34" s="78">
        <v>907018426</v>
      </c>
      <c r="F34" s="79">
        <f t="shared" si="0"/>
        <v>4814359235</v>
      </c>
      <c r="G34" s="77">
        <v>4028455676</v>
      </c>
      <c r="H34" s="78">
        <v>1164114344</v>
      </c>
      <c r="I34" s="79">
        <f t="shared" si="1"/>
        <v>5192570020</v>
      </c>
      <c r="J34" s="77">
        <v>638650656</v>
      </c>
      <c r="K34" s="78">
        <v>159022097</v>
      </c>
      <c r="L34" s="78">
        <f t="shared" si="2"/>
        <v>797672753</v>
      </c>
      <c r="M34" s="95">
        <f t="shared" si="3"/>
        <v>0.16568617214955295</v>
      </c>
      <c r="N34" s="77">
        <v>901411533</v>
      </c>
      <c r="O34" s="78">
        <v>316299988</v>
      </c>
      <c r="P34" s="78">
        <f t="shared" si="4"/>
        <v>1217711521</v>
      </c>
      <c r="Q34" s="95">
        <f t="shared" si="5"/>
        <v>0.25293324855098809</v>
      </c>
      <c r="R34" s="77">
        <v>744909565</v>
      </c>
      <c r="S34" s="78">
        <v>189040441</v>
      </c>
      <c r="T34" s="78">
        <f t="shared" si="6"/>
        <v>933950006</v>
      </c>
      <c r="U34" s="95">
        <f t="shared" si="7"/>
        <v>0.17986276591413206</v>
      </c>
      <c r="V34" s="77">
        <v>1178015038</v>
      </c>
      <c r="W34" s="78">
        <v>385248228</v>
      </c>
      <c r="X34" s="78">
        <f t="shared" si="8"/>
        <v>1563263266</v>
      </c>
      <c r="Y34" s="95">
        <f t="shared" si="9"/>
        <v>0.30105771515431584</v>
      </c>
      <c r="Z34" s="77">
        <f t="shared" si="10"/>
        <v>3462986792</v>
      </c>
      <c r="AA34" s="78">
        <f t="shared" si="11"/>
        <v>1049610754</v>
      </c>
      <c r="AB34" s="78">
        <f t="shared" si="12"/>
        <v>4512597546</v>
      </c>
      <c r="AC34" s="95">
        <f t="shared" si="13"/>
        <v>0.86904895429797213</v>
      </c>
      <c r="AD34" s="77">
        <v>931762685</v>
      </c>
      <c r="AE34" s="78">
        <v>538761693</v>
      </c>
      <c r="AF34" s="78">
        <f t="shared" si="14"/>
        <v>1470524378</v>
      </c>
      <c r="AG34" s="78">
        <v>4726436898</v>
      </c>
      <c r="AH34" s="78">
        <v>5302346235</v>
      </c>
      <c r="AI34" s="79">
        <v>4318911478</v>
      </c>
      <c r="AJ34" s="114">
        <f t="shared" si="15"/>
        <v>0.81452837792664434</v>
      </c>
      <c r="AK34" s="115">
        <f t="shared" si="16"/>
        <v>6.3065182316889068E-2</v>
      </c>
    </row>
    <row r="35" spans="1:37" ht="13" x14ac:dyDescent="0.3">
      <c r="A35" s="55" t="s">
        <v>101</v>
      </c>
      <c r="B35" s="56" t="s">
        <v>597</v>
      </c>
      <c r="C35" s="57" t="s">
        <v>598</v>
      </c>
      <c r="D35" s="77">
        <v>1083927400</v>
      </c>
      <c r="E35" s="78">
        <v>81519000</v>
      </c>
      <c r="F35" s="79">
        <f t="shared" si="0"/>
        <v>1165446400</v>
      </c>
      <c r="G35" s="77">
        <v>1097851700</v>
      </c>
      <c r="H35" s="78">
        <v>84210300</v>
      </c>
      <c r="I35" s="79">
        <f t="shared" si="1"/>
        <v>1182062000</v>
      </c>
      <c r="J35" s="77">
        <v>222288002</v>
      </c>
      <c r="K35" s="78">
        <v>71133979</v>
      </c>
      <c r="L35" s="78">
        <f t="shared" si="2"/>
        <v>293421981</v>
      </c>
      <c r="M35" s="95">
        <f t="shared" si="3"/>
        <v>0.25176788996902816</v>
      </c>
      <c r="N35" s="77">
        <v>235959842</v>
      </c>
      <c r="O35" s="78">
        <v>6440267</v>
      </c>
      <c r="P35" s="78">
        <f t="shared" si="4"/>
        <v>242400109</v>
      </c>
      <c r="Q35" s="95">
        <f t="shared" si="5"/>
        <v>0.20798906667865635</v>
      </c>
      <c r="R35" s="77">
        <v>211092273</v>
      </c>
      <c r="S35" s="78">
        <v>10514541</v>
      </c>
      <c r="T35" s="78">
        <f t="shared" si="6"/>
        <v>221606814</v>
      </c>
      <c r="U35" s="95">
        <f t="shared" si="7"/>
        <v>0.18747478051066696</v>
      </c>
      <c r="V35" s="77">
        <v>243794248</v>
      </c>
      <c r="W35" s="78">
        <v>36754491</v>
      </c>
      <c r="X35" s="78">
        <f t="shared" si="8"/>
        <v>280548739</v>
      </c>
      <c r="Y35" s="95">
        <f t="shared" si="9"/>
        <v>0.23733842979471467</v>
      </c>
      <c r="Z35" s="77">
        <f t="shared" si="10"/>
        <v>913134365</v>
      </c>
      <c r="AA35" s="78">
        <f t="shared" si="11"/>
        <v>124843278</v>
      </c>
      <c r="AB35" s="78">
        <f t="shared" si="12"/>
        <v>1037977643</v>
      </c>
      <c r="AC35" s="95">
        <f t="shared" si="13"/>
        <v>0.87810761449061048</v>
      </c>
      <c r="AD35" s="77">
        <v>211981724</v>
      </c>
      <c r="AE35" s="78">
        <v>25590000</v>
      </c>
      <c r="AF35" s="78">
        <f t="shared" si="14"/>
        <v>237571724</v>
      </c>
      <c r="AG35" s="78">
        <v>1023928300</v>
      </c>
      <c r="AH35" s="78">
        <v>1075561900</v>
      </c>
      <c r="AI35" s="79">
        <v>825776677</v>
      </c>
      <c r="AJ35" s="114">
        <f t="shared" si="15"/>
        <v>0.76776304274072926</v>
      </c>
      <c r="AK35" s="115">
        <f t="shared" si="16"/>
        <v>0.18090122122445851</v>
      </c>
    </row>
    <row r="36" spans="1:37" ht="13" x14ac:dyDescent="0.3">
      <c r="A36" s="55" t="s">
        <v>101</v>
      </c>
      <c r="B36" s="56" t="s">
        <v>599</v>
      </c>
      <c r="C36" s="57" t="s">
        <v>600</v>
      </c>
      <c r="D36" s="77">
        <v>1072309647</v>
      </c>
      <c r="E36" s="78">
        <v>181908452</v>
      </c>
      <c r="F36" s="79">
        <f t="shared" si="0"/>
        <v>1254218099</v>
      </c>
      <c r="G36" s="77">
        <v>1087378536</v>
      </c>
      <c r="H36" s="78">
        <v>197991681</v>
      </c>
      <c r="I36" s="79">
        <f t="shared" si="1"/>
        <v>1285370217</v>
      </c>
      <c r="J36" s="77">
        <v>184870412</v>
      </c>
      <c r="K36" s="78">
        <v>26546808</v>
      </c>
      <c r="L36" s="78">
        <f t="shared" si="2"/>
        <v>211417220</v>
      </c>
      <c r="M36" s="95">
        <f t="shared" si="3"/>
        <v>0.16856495705855701</v>
      </c>
      <c r="N36" s="77">
        <v>256146509</v>
      </c>
      <c r="O36" s="78">
        <v>37927614</v>
      </c>
      <c r="P36" s="78">
        <f t="shared" si="4"/>
        <v>294074123</v>
      </c>
      <c r="Q36" s="95">
        <f t="shared" si="5"/>
        <v>0.23446809070485275</v>
      </c>
      <c r="R36" s="77">
        <v>150915138</v>
      </c>
      <c r="S36" s="78">
        <v>43027940</v>
      </c>
      <c r="T36" s="78">
        <f t="shared" si="6"/>
        <v>193943078</v>
      </c>
      <c r="U36" s="95">
        <f t="shared" si="7"/>
        <v>0.15088499440468986</v>
      </c>
      <c r="V36" s="77">
        <v>252553881</v>
      </c>
      <c r="W36" s="78">
        <v>53932169</v>
      </c>
      <c r="X36" s="78">
        <f t="shared" si="8"/>
        <v>306486050</v>
      </c>
      <c r="Y36" s="95">
        <f t="shared" si="9"/>
        <v>0.23844184807340996</v>
      </c>
      <c r="Z36" s="77">
        <f t="shared" si="10"/>
        <v>844485940</v>
      </c>
      <c r="AA36" s="78">
        <f t="shared" si="11"/>
        <v>161434531</v>
      </c>
      <c r="AB36" s="78">
        <f t="shared" si="12"/>
        <v>1005920471</v>
      </c>
      <c r="AC36" s="95">
        <f t="shared" si="13"/>
        <v>0.78259201722269245</v>
      </c>
      <c r="AD36" s="77">
        <v>283969947</v>
      </c>
      <c r="AE36" s="78">
        <v>46668784</v>
      </c>
      <c r="AF36" s="78">
        <f t="shared" si="14"/>
        <v>330638731</v>
      </c>
      <c r="AG36" s="78">
        <v>1154036708</v>
      </c>
      <c r="AH36" s="78">
        <v>1134118721</v>
      </c>
      <c r="AI36" s="79">
        <v>973525762</v>
      </c>
      <c r="AJ36" s="114">
        <f t="shared" si="15"/>
        <v>0.85839845862133513</v>
      </c>
      <c r="AK36" s="115">
        <f t="shared" si="16"/>
        <v>-7.3048553407374373E-2</v>
      </c>
    </row>
    <row r="37" spans="1:37" ht="13" x14ac:dyDescent="0.3">
      <c r="A37" s="55" t="s">
        <v>101</v>
      </c>
      <c r="B37" s="56" t="s">
        <v>601</v>
      </c>
      <c r="C37" s="57" t="s">
        <v>602</v>
      </c>
      <c r="D37" s="77">
        <v>1262373859</v>
      </c>
      <c r="E37" s="78">
        <v>172584854</v>
      </c>
      <c r="F37" s="79">
        <f t="shared" si="0"/>
        <v>1434958713</v>
      </c>
      <c r="G37" s="77">
        <v>1498690036</v>
      </c>
      <c r="H37" s="78">
        <v>137049828</v>
      </c>
      <c r="I37" s="79">
        <f t="shared" si="1"/>
        <v>1635739864</v>
      </c>
      <c r="J37" s="77">
        <v>233880905</v>
      </c>
      <c r="K37" s="78">
        <v>67813160</v>
      </c>
      <c r="L37" s="78">
        <f t="shared" si="2"/>
        <v>301694065</v>
      </c>
      <c r="M37" s="95">
        <f t="shared" si="3"/>
        <v>0.21024581562298927</v>
      </c>
      <c r="N37" s="77">
        <v>299481892</v>
      </c>
      <c r="O37" s="78">
        <v>15832359</v>
      </c>
      <c r="P37" s="78">
        <f t="shared" si="4"/>
        <v>315314251</v>
      </c>
      <c r="Q37" s="95">
        <f t="shared" si="5"/>
        <v>0.21973750752785595</v>
      </c>
      <c r="R37" s="77">
        <v>264708560</v>
      </c>
      <c r="S37" s="78">
        <v>23503563</v>
      </c>
      <c r="T37" s="78">
        <f t="shared" si="6"/>
        <v>288212123</v>
      </c>
      <c r="U37" s="95">
        <f t="shared" si="7"/>
        <v>0.17619679592280207</v>
      </c>
      <c r="V37" s="77">
        <v>309163318</v>
      </c>
      <c r="W37" s="78">
        <v>34871790</v>
      </c>
      <c r="X37" s="78">
        <f t="shared" si="8"/>
        <v>344035108</v>
      </c>
      <c r="Y37" s="95">
        <f t="shared" si="9"/>
        <v>0.21032385134804052</v>
      </c>
      <c r="Z37" s="77">
        <f t="shared" si="10"/>
        <v>1107234675</v>
      </c>
      <c r="AA37" s="78">
        <f t="shared" si="11"/>
        <v>142020872</v>
      </c>
      <c r="AB37" s="78">
        <f t="shared" si="12"/>
        <v>1249255547</v>
      </c>
      <c r="AC37" s="95">
        <f t="shared" si="13"/>
        <v>0.76372507297407288</v>
      </c>
      <c r="AD37" s="77">
        <v>284489713</v>
      </c>
      <c r="AE37" s="78">
        <v>16817378</v>
      </c>
      <c r="AF37" s="78">
        <f t="shared" si="14"/>
        <v>301307091</v>
      </c>
      <c r="AG37" s="78">
        <v>1317547391</v>
      </c>
      <c r="AH37" s="78">
        <v>1276261344</v>
      </c>
      <c r="AI37" s="79">
        <v>1118077302</v>
      </c>
      <c r="AJ37" s="114">
        <f t="shared" si="15"/>
        <v>0.87605670049973716</v>
      </c>
      <c r="AK37" s="115">
        <f t="shared" si="16"/>
        <v>0.14180886635688239</v>
      </c>
    </row>
    <row r="38" spans="1:37" ht="13" x14ac:dyDescent="0.3">
      <c r="A38" s="55" t="s">
        <v>116</v>
      </c>
      <c r="B38" s="56" t="s">
        <v>603</v>
      </c>
      <c r="C38" s="57" t="s">
        <v>604</v>
      </c>
      <c r="D38" s="77">
        <v>554063088</v>
      </c>
      <c r="E38" s="78">
        <v>108921286</v>
      </c>
      <c r="F38" s="79">
        <f t="shared" si="0"/>
        <v>662984374</v>
      </c>
      <c r="G38" s="77">
        <v>518093818</v>
      </c>
      <c r="H38" s="78">
        <v>72245872</v>
      </c>
      <c r="I38" s="79">
        <f t="shared" si="1"/>
        <v>590339690</v>
      </c>
      <c r="J38" s="77">
        <v>114599400</v>
      </c>
      <c r="K38" s="78">
        <v>4429430</v>
      </c>
      <c r="L38" s="78">
        <f t="shared" si="2"/>
        <v>119028830</v>
      </c>
      <c r="M38" s="95">
        <f t="shared" si="3"/>
        <v>0.1795348950411311</v>
      </c>
      <c r="N38" s="77">
        <v>135292572</v>
      </c>
      <c r="O38" s="78">
        <v>206417</v>
      </c>
      <c r="P38" s="78">
        <f t="shared" si="4"/>
        <v>135498989</v>
      </c>
      <c r="Q38" s="95">
        <f t="shared" si="5"/>
        <v>0.20437734932196155</v>
      </c>
      <c r="R38" s="77">
        <v>130059936</v>
      </c>
      <c r="S38" s="78">
        <v>14357003</v>
      </c>
      <c r="T38" s="78">
        <f t="shared" si="6"/>
        <v>144416939</v>
      </c>
      <c r="U38" s="95">
        <f t="shared" si="7"/>
        <v>0.24463362610770759</v>
      </c>
      <c r="V38" s="77">
        <v>110260504</v>
      </c>
      <c r="W38" s="78">
        <v>33786373</v>
      </c>
      <c r="X38" s="78">
        <f t="shared" si="8"/>
        <v>144046877</v>
      </c>
      <c r="Y38" s="95">
        <f t="shared" si="9"/>
        <v>0.24400676329250368</v>
      </c>
      <c r="Z38" s="77">
        <f t="shared" si="10"/>
        <v>490212412</v>
      </c>
      <c r="AA38" s="78">
        <f t="shared" si="11"/>
        <v>52779223</v>
      </c>
      <c r="AB38" s="78">
        <f t="shared" si="12"/>
        <v>542991635</v>
      </c>
      <c r="AC38" s="95">
        <f t="shared" si="13"/>
        <v>0.91979523687455267</v>
      </c>
      <c r="AD38" s="77">
        <v>124240764</v>
      </c>
      <c r="AE38" s="78">
        <v>6370666</v>
      </c>
      <c r="AF38" s="78">
        <f t="shared" si="14"/>
        <v>130611430</v>
      </c>
      <c r="AG38" s="78">
        <v>701193756</v>
      </c>
      <c r="AH38" s="78">
        <v>690609051</v>
      </c>
      <c r="AI38" s="79">
        <v>518932534</v>
      </c>
      <c r="AJ38" s="114">
        <f t="shared" si="15"/>
        <v>0.75141287715327088</v>
      </c>
      <c r="AK38" s="115">
        <f t="shared" si="16"/>
        <v>0.10286578287979853</v>
      </c>
    </row>
    <row r="39" spans="1:37" ht="14" x14ac:dyDescent="0.3">
      <c r="A39" s="58" t="s">
        <v>0</v>
      </c>
      <c r="B39" s="59" t="s">
        <v>605</v>
      </c>
      <c r="C39" s="60" t="s">
        <v>0</v>
      </c>
      <c r="D39" s="80">
        <f>SUM(D31:D38)</f>
        <v>10925562711</v>
      </c>
      <c r="E39" s="81">
        <f>SUM(E31:E38)</f>
        <v>2056229913</v>
      </c>
      <c r="F39" s="82">
        <f t="shared" si="0"/>
        <v>12981792624</v>
      </c>
      <c r="G39" s="80">
        <f>SUM(G31:G38)</f>
        <v>11256123973</v>
      </c>
      <c r="H39" s="81">
        <f>SUM(H31:H38)</f>
        <v>2250516206</v>
      </c>
      <c r="I39" s="82">
        <f t="shared" si="1"/>
        <v>13506640179</v>
      </c>
      <c r="J39" s="80">
        <f>SUM(J31:J38)</f>
        <v>1975840170</v>
      </c>
      <c r="K39" s="81">
        <f>SUM(K31:K38)</f>
        <v>415532090</v>
      </c>
      <c r="L39" s="81">
        <f t="shared" si="2"/>
        <v>2391372260</v>
      </c>
      <c r="M39" s="96">
        <f t="shared" si="3"/>
        <v>0.18420971042003606</v>
      </c>
      <c r="N39" s="80">
        <f>SUM(N31:N38)</f>
        <v>2521805872</v>
      </c>
      <c r="O39" s="81">
        <f>SUM(O31:O38)</f>
        <v>499215543</v>
      </c>
      <c r="P39" s="81">
        <f t="shared" si="4"/>
        <v>3021021415</v>
      </c>
      <c r="Q39" s="96">
        <f t="shared" si="5"/>
        <v>0.23271219179814254</v>
      </c>
      <c r="R39" s="80">
        <f>SUM(R31:R38)</f>
        <v>2117792199</v>
      </c>
      <c r="S39" s="81">
        <f>SUM(S31:S38)</f>
        <v>408589588</v>
      </c>
      <c r="T39" s="81">
        <f t="shared" si="6"/>
        <v>2526381787</v>
      </c>
      <c r="U39" s="96">
        <f t="shared" si="7"/>
        <v>0.18704738954458824</v>
      </c>
      <c r="V39" s="80">
        <f>SUM(V31:V38)</f>
        <v>2761515640</v>
      </c>
      <c r="W39" s="81">
        <f>SUM(W31:W38)</f>
        <v>854099440</v>
      </c>
      <c r="X39" s="81">
        <f t="shared" si="8"/>
        <v>3615615080</v>
      </c>
      <c r="Y39" s="96">
        <f t="shared" si="9"/>
        <v>0.267691671065727</v>
      </c>
      <c r="Z39" s="80">
        <f t="shared" si="10"/>
        <v>9376953881</v>
      </c>
      <c r="AA39" s="81">
        <f t="shared" si="11"/>
        <v>2177436661</v>
      </c>
      <c r="AB39" s="81">
        <f t="shared" si="12"/>
        <v>11554390542</v>
      </c>
      <c r="AC39" s="96">
        <f t="shared" si="13"/>
        <v>0.85546000995604077</v>
      </c>
      <c r="AD39" s="80">
        <f>SUM(AD31:AD38)</f>
        <v>2453450641</v>
      </c>
      <c r="AE39" s="81">
        <f>SUM(AE31:AE38)</f>
        <v>946976305</v>
      </c>
      <c r="AF39" s="81">
        <f t="shared" si="14"/>
        <v>3400426946</v>
      </c>
      <c r="AG39" s="81">
        <f>SUM(AG31:AG38)</f>
        <v>12300015933</v>
      </c>
      <c r="AH39" s="81">
        <f>SUM(AH31:AH38)</f>
        <v>12972434230</v>
      </c>
      <c r="AI39" s="82">
        <f>SUM(AI31:AI38)</f>
        <v>11279663121</v>
      </c>
      <c r="AJ39" s="116">
        <f t="shared" si="15"/>
        <v>0.86951014135147398</v>
      </c>
      <c r="AK39" s="117">
        <f t="shared" si="16"/>
        <v>6.3282681091893611E-2</v>
      </c>
    </row>
    <row r="40" spans="1:37" ht="13" x14ac:dyDescent="0.3">
      <c r="A40" s="55" t="s">
        <v>101</v>
      </c>
      <c r="B40" s="56" t="s">
        <v>606</v>
      </c>
      <c r="C40" s="57" t="s">
        <v>607</v>
      </c>
      <c r="D40" s="77">
        <v>124954120</v>
      </c>
      <c r="E40" s="78">
        <v>43260170</v>
      </c>
      <c r="F40" s="79">
        <f t="shared" si="0"/>
        <v>168214290</v>
      </c>
      <c r="G40" s="77">
        <v>136174172</v>
      </c>
      <c r="H40" s="78">
        <v>42870598</v>
      </c>
      <c r="I40" s="79">
        <f t="shared" si="1"/>
        <v>179044770</v>
      </c>
      <c r="J40" s="77">
        <v>24272174</v>
      </c>
      <c r="K40" s="78">
        <v>22178630</v>
      </c>
      <c r="L40" s="78">
        <f t="shared" si="2"/>
        <v>46450804</v>
      </c>
      <c r="M40" s="95">
        <f t="shared" si="3"/>
        <v>0.2761406536864377</v>
      </c>
      <c r="N40" s="77">
        <v>30458088</v>
      </c>
      <c r="O40" s="78">
        <v>2473063</v>
      </c>
      <c r="P40" s="78">
        <f t="shared" si="4"/>
        <v>32931151</v>
      </c>
      <c r="Q40" s="95">
        <f t="shared" si="5"/>
        <v>0.19576904554303917</v>
      </c>
      <c r="R40" s="77">
        <v>13334292</v>
      </c>
      <c r="S40" s="78">
        <v>1782998</v>
      </c>
      <c r="T40" s="78">
        <f t="shared" si="6"/>
        <v>15117290</v>
      </c>
      <c r="U40" s="95">
        <f t="shared" si="7"/>
        <v>8.4433016390258145E-2</v>
      </c>
      <c r="V40" s="77">
        <v>10082241</v>
      </c>
      <c r="W40" s="78">
        <v>14212542</v>
      </c>
      <c r="X40" s="78">
        <f t="shared" si="8"/>
        <v>24294783</v>
      </c>
      <c r="Y40" s="95">
        <f t="shared" si="9"/>
        <v>0.13569110675503115</v>
      </c>
      <c r="Z40" s="77">
        <f t="shared" si="10"/>
        <v>78146795</v>
      </c>
      <c r="AA40" s="78">
        <f t="shared" si="11"/>
        <v>40647233</v>
      </c>
      <c r="AB40" s="78">
        <f t="shared" si="12"/>
        <v>118794028</v>
      </c>
      <c r="AC40" s="95">
        <f t="shared" si="13"/>
        <v>0.66348784161637342</v>
      </c>
      <c r="AD40" s="77">
        <v>31796550</v>
      </c>
      <c r="AE40" s="78">
        <v>5355425</v>
      </c>
      <c r="AF40" s="78">
        <f t="shared" si="14"/>
        <v>37151975</v>
      </c>
      <c r="AG40" s="78">
        <v>132529318</v>
      </c>
      <c r="AH40" s="78">
        <v>155118454</v>
      </c>
      <c r="AI40" s="79">
        <v>121557757</v>
      </c>
      <c r="AJ40" s="114">
        <f t="shared" si="15"/>
        <v>0.7836447170882711</v>
      </c>
      <c r="AK40" s="115">
        <f t="shared" si="16"/>
        <v>-0.34607021564802409</v>
      </c>
    </row>
    <row r="41" spans="1:37" ht="13" x14ac:dyDescent="0.3">
      <c r="A41" s="55" t="s">
        <v>101</v>
      </c>
      <c r="B41" s="56" t="s">
        <v>608</v>
      </c>
      <c r="C41" s="57" t="s">
        <v>609</v>
      </c>
      <c r="D41" s="77">
        <v>124395897</v>
      </c>
      <c r="E41" s="78">
        <v>20497115</v>
      </c>
      <c r="F41" s="79">
        <f t="shared" si="0"/>
        <v>144893012</v>
      </c>
      <c r="G41" s="77">
        <v>135095383</v>
      </c>
      <c r="H41" s="78">
        <v>23391040</v>
      </c>
      <c r="I41" s="79">
        <f t="shared" si="1"/>
        <v>158486423</v>
      </c>
      <c r="J41" s="77">
        <v>21466726</v>
      </c>
      <c r="K41" s="78">
        <v>6996025</v>
      </c>
      <c r="L41" s="78">
        <f t="shared" si="2"/>
        <v>28462751</v>
      </c>
      <c r="M41" s="95">
        <f t="shared" si="3"/>
        <v>0.19643977723370123</v>
      </c>
      <c r="N41" s="77">
        <v>30436697</v>
      </c>
      <c r="O41" s="78">
        <v>3327276</v>
      </c>
      <c r="P41" s="78">
        <f t="shared" si="4"/>
        <v>33763973</v>
      </c>
      <c r="Q41" s="95">
        <f t="shared" si="5"/>
        <v>0.23302692472153178</v>
      </c>
      <c r="R41" s="77">
        <v>27992530</v>
      </c>
      <c r="S41" s="78">
        <v>2211779</v>
      </c>
      <c r="T41" s="78">
        <f t="shared" si="6"/>
        <v>30204309</v>
      </c>
      <c r="U41" s="95">
        <f t="shared" si="7"/>
        <v>0.19057978865483008</v>
      </c>
      <c r="V41" s="77">
        <v>11687272</v>
      </c>
      <c r="W41" s="78">
        <v>2739538</v>
      </c>
      <c r="X41" s="78">
        <f t="shared" si="8"/>
        <v>14426810</v>
      </c>
      <c r="Y41" s="95">
        <f t="shared" si="9"/>
        <v>9.1028680734374326E-2</v>
      </c>
      <c r="Z41" s="77">
        <f t="shared" si="10"/>
        <v>91583225</v>
      </c>
      <c r="AA41" s="78">
        <f t="shared" si="11"/>
        <v>15274618</v>
      </c>
      <c r="AB41" s="78">
        <f t="shared" si="12"/>
        <v>106857843</v>
      </c>
      <c r="AC41" s="95">
        <f t="shared" si="13"/>
        <v>0.67423972967072388</v>
      </c>
      <c r="AD41" s="77">
        <v>19932892</v>
      </c>
      <c r="AE41" s="78">
        <v>7777901</v>
      </c>
      <c r="AF41" s="78">
        <f t="shared" si="14"/>
        <v>27710793</v>
      </c>
      <c r="AG41" s="78">
        <v>129595299</v>
      </c>
      <c r="AH41" s="78">
        <v>145661353</v>
      </c>
      <c r="AI41" s="79">
        <v>109949123</v>
      </c>
      <c r="AJ41" s="114">
        <f t="shared" si="15"/>
        <v>0.75482700617232357</v>
      </c>
      <c r="AK41" s="115">
        <f t="shared" si="16"/>
        <v>-0.47937938838487948</v>
      </c>
    </row>
    <row r="42" spans="1:37" ht="13" x14ac:dyDescent="0.3">
      <c r="A42" s="55" t="s">
        <v>101</v>
      </c>
      <c r="B42" s="56" t="s">
        <v>610</v>
      </c>
      <c r="C42" s="57" t="s">
        <v>611</v>
      </c>
      <c r="D42" s="77">
        <v>551925154</v>
      </c>
      <c r="E42" s="78">
        <v>62018291</v>
      </c>
      <c r="F42" s="79">
        <f t="shared" si="0"/>
        <v>613943445</v>
      </c>
      <c r="G42" s="77">
        <v>517192953</v>
      </c>
      <c r="H42" s="78">
        <v>61129648</v>
      </c>
      <c r="I42" s="79">
        <f t="shared" si="1"/>
        <v>578322601</v>
      </c>
      <c r="J42" s="77">
        <v>90399732</v>
      </c>
      <c r="K42" s="78">
        <v>3316026</v>
      </c>
      <c r="L42" s="78">
        <f t="shared" si="2"/>
        <v>93715758</v>
      </c>
      <c r="M42" s="95">
        <f t="shared" si="3"/>
        <v>0.15264558773813441</v>
      </c>
      <c r="N42" s="77">
        <v>117855377</v>
      </c>
      <c r="O42" s="78">
        <v>6239128</v>
      </c>
      <c r="P42" s="78">
        <f t="shared" si="4"/>
        <v>124094505</v>
      </c>
      <c r="Q42" s="95">
        <f t="shared" si="5"/>
        <v>0.20212693206619381</v>
      </c>
      <c r="R42" s="77">
        <v>112731096</v>
      </c>
      <c r="S42" s="78">
        <v>15135214</v>
      </c>
      <c r="T42" s="78">
        <f t="shared" si="6"/>
        <v>127866310</v>
      </c>
      <c r="U42" s="95">
        <f t="shared" si="7"/>
        <v>0.2210985871534355</v>
      </c>
      <c r="V42" s="77">
        <v>121343366</v>
      </c>
      <c r="W42" s="78">
        <v>35448249</v>
      </c>
      <c r="X42" s="78">
        <f t="shared" si="8"/>
        <v>156791615</v>
      </c>
      <c r="Y42" s="95">
        <f t="shared" si="9"/>
        <v>0.27111445191470218</v>
      </c>
      <c r="Z42" s="77">
        <f t="shared" si="10"/>
        <v>442329571</v>
      </c>
      <c r="AA42" s="78">
        <f t="shared" si="11"/>
        <v>60138617</v>
      </c>
      <c r="AB42" s="78">
        <f t="shared" si="12"/>
        <v>502468188</v>
      </c>
      <c r="AC42" s="95">
        <f t="shared" si="13"/>
        <v>0.86883719766642842</v>
      </c>
      <c r="AD42" s="77">
        <v>110015862</v>
      </c>
      <c r="AE42" s="78">
        <v>8893932</v>
      </c>
      <c r="AF42" s="78">
        <f t="shared" si="14"/>
        <v>118909794</v>
      </c>
      <c r="AG42" s="78">
        <v>474972783</v>
      </c>
      <c r="AH42" s="78">
        <v>499841583</v>
      </c>
      <c r="AI42" s="79">
        <v>402226592</v>
      </c>
      <c r="AJ42" s="114">
        <f t="shared" si="15"/>
        <v>0.80470814289974746</v>
      </c>
      <c r="AK42" s="115">
        <f t="shared" si="16"/>
        <v>0.31857612166076077</v>
      </c>
    </row>
    <row r="43" spans="1:37" ht="13" x14ac:dyDescent="0.3">
      <c r="A43" s="55" t="s">
        <v>116</v>
      </c>
      <c r="B43" s="56" t="s">
        <v>612</v>
      </c>
      <c r="C43" s="57" t="s">
        <v>613</v>
      </c>
      <c r="D43" s="77">
        <v>124486205</v>
      </c>
      <c r="E43" s="78">
        <v>2056957</v>
      </c>
      <c r="F43" s="79">
        <f t="shared" si="0"/>
        <v>126543162</v>
      </c>
      <c r="G43" s="77">
        <v>127801936</v>
      </c>
      <c r="H43" s="78">
        <v>4953618</v>
      </c>
      <c r="I43" s="79">
        <f t="shared" si="1"/>
        <v>132755554</v>
      </c>
      <c r="J43" s="77">
        <v>31615715</v>
      </c>
      <c r="K43" s="78">
        <v>264173</v>
      </c>
      <c r="L43" s="78">
        <f t="shared" si="2"/>
        <v>31879888</v>
      </c>
      <c r="M43" s="95">
        <f t="shared" si="3"/>
        <v>0.25192896633956402</v>
      </c>
      <c r="N43" s="77">
        <v>33296357</v>
      </c>
      <c r="O43" s="78">
        <v>32227</v>
      </c>
      <c r="P43" s="78">
        <f t="shared" si="4"/>
        <v>33328584</v>
      </c>
      <c r="Q43" s="95">
        <f t="shared" si="5"/>
        <v>0.2633772024757845</v>
      </c>
      <c r="R43" s="77">
        <v>32551524</v>
      </c>
      <c r="S43" s="78">
        <v>43171</v>
      </c>
      <c r="T43" s="78">
        <f t="shared" si="6"/>
        <v>32594695</v>
      </c>
      <c r="U43" s="95">
        <f t="shared" si="7"/>
        <v>0.24552415336235198</v>
      </c>
      <c r="V43" s="77">
        <v>25088786</v>
      </c>
      <c r="W43" s="78">
        <v>1722712</v>
      </c>
      <c r="X43" s="78">
        <f t="shared" si="8"/>
        <v>26811498</v>
      </c>
      <c r="Y43" s="95">
        <f t="shared" si="9"/>
        <v>0.20196140343778007</v>
      </c>
      <c r="Z43" s="77">
        <f t="shared" si="10"/>
        <v>122552382</v>
      </c>
      <c r="AA43" s="78">
        <f t="shared" si="11"/>
        <v>2062283</v>
      </c>
      <c r="AB43" s="78">
        <f t="shared" si="12"/>
        <v>124614665</v>
      </c>
      <c r="AC43" s="95">
        <f t="shared" si="13"/>
        <v>0.93867760139059797</v>
      </c>
      <c r="AD43" s="77">
        <v>30599096</v>
      </c>
      <c r="AE43" s="78">
        <v>599486</v>
      </c>
      <c r="AF43" s="78">
        <f t="shared" si="14"/>
        <v>31198582</v>
      </c>
      <c r="AG43" s="78">
        <v>125883100</v>
      </c>
      <c r="AH43" s="78">
        <v>129375959</v>
      </c>
      <c r="AI43" s="79">
        <v>124288119</v>
      </c>
      <c r="AJ43" s="114">
        <f t="shared" si="15"/>
        <v>0.96067399198950088</v>
      </c>
      <c r="AK43" s="115">
        <f t="shared" si="16"/>
        <v>-0.14061805757710399</v>
      </c>
    </row>
    <row r="44" spans="1:37" ht="14" x14ac:dyDescent="0.3">
      <c r="A44" s="58" t="s">
        <v>0</v>
      </c>
      <c r="B44" s="59" t="s">
        <v>614</v>
      </c>
      <c r="C44" s="60" t="s">
        <v>0</v>
      </c>
      <c r="D44" s="80">
        <f>SUM(D40:D43)</f>
        <v>925761376</v>
      </c>
      <c r="E44" s="81">
        <f>SUM(E40:E43)</f>
        <v>127832533</v>
      </c>
      <c r="F44" s="82">
        <f t="shared" si="0"/>
        <v>1053593909</v>
      </c>
      <c r="G44" s="80">
        <f>SUM(G40:G43)</f>
        <v>916264444</v>
      </c>
      <c r="H44" s="81">
        <f>SUM(H40:H43)</f>
        <v>132344904</v>
      </c>
      <c r="I44" s="82">
        <f t="shared" si="1"/>
        <v>1048609348</v>
      </c>
      <c r="J44" s="80">
        <f>SUM(J40:J43)</f>
        <v>167754347</v>
      </c>
      <c r="K44" s="81">
        <f>SUM(K40:K43)</f>
        <v>32754854</v>
      </c>
      <c r="L44" s="81">
        <f t="shared" si="2"/>
        <v>200509201</v>
      </c>
      <c r="M44" s="96">
        <f t="shared" si="3"/>
        <v>0.19030975719127852</v>
      </c>
      <c r="N44" s="80">
        <f>SUM(N40:N43)</f>
        <v>212046519</v>
      </c>
      <c r="O44" s="81">
        <f>SUM(O40:O43)</f>
        <v>12071694</v>
      </c>
      <c r="P44" s="81">
        <f t="shared" si="4"/>
        <v>224118213</v>
      </c>
      <c r="Q44" s="96">
        <f t="shared" si="5"/>
        <v>0.21271783282490483</v>
      </c>
      <c r="R44" s="80">
        <f>SUM(R40:R43)</f>
        <v>186609442</v>
      </c>
      <c r="S44" s="81">
        <f>SUM(S40:S43)</f>
        <v>19173162</v>
      </c>
      <c r="T44" s="81">
        <f t="shared" si="6"/>
        <v>205782604</v>
      </c>
      <c r="U44" s="96">
        <f t="shared" si="7"/>
        <v>0.196243343045231</v>
      </c>
      <c r="V44" s="80">
        <f>SUM(V40:V43)</f>
        <v>168201665</v>
      </c>
      <c r="W44" s="81">
        <f>SUM(W40:W43)</f>
        <v>54123041</v>
      </c>
      <c r="X44" s="81">
        <f t="shared" si="8"/>
        <v>222324706</v>
      </c>
      <c r="Y44" s="96">
        <f t="shared" si="9"/>
        <v>0.21201861915882902</v>
      </c>
      <c r="Z44" s="80">
        <f t="shared" si="10"/>
        <v>734611973</v>
      </c>
      <c r="AA44" s="81">
        <f t="shared" si="11"/>
        <v>118122751</v>
      </c>
      <c r="AB44" s="81">
        <f t="shared" si="12"/>
        <v>852734724</v>
      </c>
      <c r="AC44" s="96">
        <f t="shared" si="13"/>
        <v>0.81320534251045029</v>
      </c>
      <c r="AD44" s="80">
        <f>SUM(AD40:AD43)</f>
        <v>192344400</v>
      </c>
      <c r="AE44" s="81">
        <f>SUM(AE40:AE43)</f>
        <v>22626744</v>
      </c>
      <c r="AF44" s="81">
        <f t="shared" si="14"/>
        <v>214971144</v>
      </c>
      <c r="AG44" s="81">
        <f>SUM(AG40:AG43)</f>
        <v>862980500</v>
      </c>
      <c r="AH44" s="81">
        <f>SUM(AH40:AH43)</f>
        <v>929997349</v>
      </c>
      <c r="AI44" s="82">
        <f>SUM(AI40:AI43)</f>
        <v>758021591</v>
      </c>
      <c r="AJ44" s="116">
        <f t="shared" si="15"/>
        <v>0.81507930298412068</v>
      </c>
      <c r="AK44" s="117">
        <f t="shared" si="16"/>
        <v>3.4207205037714239E-2</v>
      </c>
    </row>
    <row r="45" spans="1:37" ht="14" x14ac:dyDescent="0.3">
      <c r="A45" s="61" t="s">
        <v>0</v>
      </c>
      <c r="B45" s="62" t="s">
        <v>615</v>
      </c>
      <c r="C45" s="63" t="s">
        <v>0</v>
      </c>
      <c r="D45" s="83">
        <f>SUM(D9,D11:D16,D18:D23,D25:D29,D31:D38,D40:D43)</f>
        <v>104076348608</v>
      </c>
      <c r="E45" s="84">
        <f>SUM(E9,E11:E16,E18:E23,E25:E29,E31:E38,E40:E43)</f>
        <v>18438947447</v>
      </c>
      <c r="F45" s="85">
        <f t="shared" si="0"/>
        <v>122515296055</v>
      </c>
      <c r="G45" s="83">
        <f>SUM(G9,G11:G16,G18:G23,G25:G29,G31:G38,G40:G43)</f>
        <v>105159434193</v>
      </c>
      <c r="H45" s="84">
        <f>SUM(H9,H11:H16,H18:H23,H25:H29,H31:H38,H40:H43)</f>
        <v>19278083619</v>
      </c>
      <c r="I45" s="85">
        <f t="shared" si="1"/>
        <v>124437517812</v>
      </c>
      <c r="J45" s="83">
        <f>SUM(J9,J11:J16,J18:J23,J25:J29,J31:J38,J40:J43)</f>
        <v>20699988922</v>
      </c>
      <c r="K45" s="84">
        <f>SUM(K9,K11:K16,K18:K23,K25:K29,K31:K38,K40:K43)</f>
        <v>2512938658</v>
      </c>
      <c r="L45" s="84">
        <f t="shared" si="2"/>
        <v>23212927580</v>
      </c>
      <c r="M45" s="97">
        <f t="shared" si="3"/>
        <v>0.18946962809916543</v>
      </c>
      <c r="N45" s="83">
        <f>SUM(N9,N11:N16,N18:N23,N25:N29,N31:N38,N40:N43)</f>
        <v>25528709552</v>
      </c>
      <c r="O45" s="84">
        <f>SUM(O9,O11:O16,O18:O23,O25:O29,O31:O38,O40:O43)</f>
        <v>4451465316</v>
      </c>
      <c r="P45" s="84">
        <f t="shared" si="4"/>
        <v>29980174868</v>
      </c>
      <c r="Q45" s="97">
        <f t="shared" si="5"/>
        <v>0.24470556602614904</v>
      </c>
      <c r="R45" s="83">
        <f>SUM(R9,R11:R16,R18:R23,R25:R29,R31:R38,R40:R43)</f>
        <v>23122865830</v>
      </c>
      <c r="S45" s="84">
        <f>SUM(S9,S11:S16,S18:S23,S25:S29,S31:S38,S40:S43)</f>
        <v>3293048070</v>
      </c>
      <c r="T45" s="84">
        <f t="shared" si="6"/>
        <v>26415913900</v>
      </c>
      <c r="U45" s="97">
        <f t="shared" si="7"/>
        <v>0.21228255243654989</v>
      </c>
      <c r="V45" s="83">
        <f>SUM(V9,V11:V16,V18:V23,V25:V29,V31:V38,V40:V43)</f>
        <v>26072677316</v>
      </c>
      <c r="W45" s="84">
        <f>SUM(W9,W11:W16,W18:W23,W25:W29,W31:W38,W40:W43)</f>
        <v>6320197977</v>
      </c>
      <c r="X45" s="84">
        <f t="shared" si="8"/>
        <v>32392875293</v>
      </c>
      <c r="Y45" s="97">
        <f t="shared" si="9"/>
        <v>0.2603143799600624</v>
      </c>
      <c r="Z45" s="83">
        <f t="shared" si="10"/>
        <v>95424241620</v>
      </c>
      <c r="AA45" s="84">
        <f t="shared" si="11"/>
        <v>16577650021</v>
      </c>
      <c r="AB45" s="84">
        <f t="shared" si="12"/>
        <v>112001891641</v>
      </c>
      <c r="AC45" s="97">
        <f t="shared" si="13"/>
        <v>0.90006529871651952</v>
      </c>
      <c r="AD45" s="83">
        <f>SUM(AD9,AD11:AD16,AD18:AD23,AD25:AD29,AD31:AD38,AD40:AD43)</f>
        <v>24593866738</v>
      </c>
      <c r="AE45" s="84">
        <f>SUM(AE9,AE11:AE16,AE18:AE23,AE25:AE29,AE31:AE38,AE40:AE43)</f>
        <v>5240254102</v>
      </c>
      <c r="AF45" s="84">
        <f t="shared" si="14"/>
        <v>29834120840</v>
      </c>
      <c r="AG45" s="84">
        <f>SUM(AG9,AG11:AG16,AG18:AG23,AG25:AG29,AG31:AG38,AG40:AG43)</f>
        <v>112116589829</v>
      </c>
      <c r="AH45" s="84">
        <f>SUM(AH9,AH11:AH16,AH18:AH23,AH25:AH29,AH31:AH38,AH40:AH43)</f>
        <v>113817610713</v>
      </c>
      <c r="AI45" s="85">
        <f>SUM(AI9,AI11:AI16,AI18:AI23,AI25:AI29,AI31:AI38,AI40:AI43)</f>
        <v>102668354608</v>
      </c>
      <c r="AJ45" s="118">
        <f t="shared" si="15"/>
        <v>0.90204278551309847</v>
      </c>
      <c r="AK45" s="119">
        <f t="shared" si="16"/>
        <v>8.5766041731967446E-2</v>
      </c>
    </row>
    <row r="46" spans="1:37" x14ac:dyDescent="0.25">
      <c r="D46" s="76"/>
      <c r="E46" s="76"/>
      <c r="F46" s="76"/>
      <c r="G46" s="76"/>
      <c r="H46" s="76"/>
      <c r="I46" s="76"/>
      <c r="J46" s="76"/>
      <c r="K46" s="76"/>
      <c r="L46" s="76"/>
      <c r="M46" s="94"/>
      <c r="N46" s="76"/>
      <c r="O46" s="76"/>
      <c r="P46" s="76"/>
      <c r="Q46" s="94"/>
      <c r="R46" s="76"/>
      <c r="S46" s="76"/>
      <c r="T46" s="76"/>
      <c r="U46" s="94"/>
      <c r="V46" s="76"/>
      <c r="W46" s="76"/>
      <c r="X46" s="76"/>
      <c r="Y46" s="94"/>
      <c r="Z46" s="76"/>
      <c r="AA46" s="76"/>
      <c r="AB46" s="76"/>
      <c r="AC46" s="94"/>
      <c r="AD46" s="76"/>
      <c r="AE46" s="76"/>
      <c r="AF46" s="76"/>
      <c r="AG46" s="76"/>
      <c r="AH46" s="76"/>
      <c r="AI46" s="76"/>
      <c r="AJ46" s="94"/>
      <c r="AK46" s="94"/>
    </row>
    <row r="47" spans="1:37" x14ac:dyDescent="0.25">
      <c r="D47" s="76"/>
      <c r="E47" s="76"/>
      <c r="F47" s="76"/>
      <c r="G47" s="76"/>
      <c r="H47" s="76"/>
      <c r="I47" s="76"/>
      <c r="J47" s="76"/>
      <c r="K47" s="76"/>
      <c r="L47" s="76"/>
      <c r="M47" s="94"/>
      <c r="N47" s="76"/>
      <c r="O47" s="76"/>
      <c r="P47" s="76"/>
      <c r="Q47" s="94"/>
      <c r="R47" s="76"/>
      <c r="S47" s="76"/>
      <c r="T47" s="76"/>
      <c r="U47" s="94"/>
      <c r="V47" s="76"/>
      <c r="W47" s="76"/>
      <c r="X47" s="76"/>
      <c r="Y47" s="94"/>
      <c r="Z47" s="76"/>
      <c r="AA47" s="76"/>
      <c r="AB47" s="76"/>
      <c r="AC47" s="94"/>
      <c r="AD47" s="76"/>
      <c r="AE47" s="76"/>
      <c r="AF47" s="76"/>
      <c r="AG47" s="76"/>
      <c r="AH47" s="76"/>
      <c r="AI47" s="76"/>
      <c r="AJ47" s="94"/>
      <c r="AK47" s="94"/>
    </row>
    <row r="48" spans="1:37" x14ac:dyDescent="0.25">
      <c r="D48" s="76"/>
      <c r="E48" s="76"/>
      <c r="F48" s="76"/>
      <c r="G48" s="76"/>
      <c r="H48" s="76"/>
      <c r="I48" s="76"/>
      <c r="J48" s="76"/>
      <c r="K48" s="76"/>
      <c r="L48" s="76"/>
      <c r="M48" s="94"/>
      <c r="N48" s="76"/>
      <c r="O48" s="76"/>
      <c r="P48" s="76"/>
      <c r="Q48" s="94"/>
      <c r="R48" s="76"/>
      <c r="S48" s="76"/>
      <c r="T48" s="76"/>
      <c r="U48" s="94"/>
      <c r="V48" s="76"/>
      <c r="W48" s="76"/>
      <c r="X48" s="76"/>
      <c r="Y48" s="94"/>
      <c r="Z48" s="76"/>
      <c r="AA48" s="76"/>
      <c r="AB48" s="76"/>
      <c r="AC48" s="94"/>
      <c r="AD48" s="76"/>
      <c r="AE48" s="76"/>
      <c r="AF48" s="76"/>
      <c r="AG48" s="76"/>
      <c r="AH48" s="76"/>
      <c r="AI48" s="76"/>
      <c r="AJ48" s="94"/>
      <c r="AK48" s="94"/>
    </row>
    <row r="49" spans="4:37" x14ac:dyDescent="0.25">
      <c r="D49" s="76"/>
      <c r="E49" s="76"/>
      <c r="F49" s="76"/>
      <c r="G49" s="76"/>
      <c r="H49" s="76"/>
      <c r="I49" s="76"/>
      <c r="J49" s="76"/>
      <c r="K49" s="76"/>
      <c r="L49" s="76"/>
      <c r="M49" s="94"/>
      <c r="N49" s="76"/>
      <c r="O49" s="76"/>
      <c r="P49" s="76"/>
      <c r="Q49" s="94"/>
      <c r="R49" s="76"/>
      <c r="S49" s="76"/>
      <c r="T49" s="76"/>
      <c r="U49" s="94"/>
      <c r="V49" s="76"/>
      <c r="W49" s="76"/>
      <c r="X49" s="76"/>
      <c r="Y49" s="94"/>
      <c r="Z49" s="76"/>
      <c r="AA49" s="76"/>
      <c r="AB49" s="76"/>
      <c r="AC49" s="94"/>
      <c r="AD49" s="76"/>
      <c r="AE49" s="76"/>
      <c r="AF49" s="76"/>
      <c r="AG49" s="76"/>
      <c r="AH49" s="76"/>
      <c r="AI49" s="76"/>
      <c r="AJ49" s="94"/>
      <c r="AK49" s="94"/>
    </row>
    <row r="50" spans="4:37" x14ac:dyDescent="0.25">
      <c r="D50" s="76"/>
      <c r="E50" s="76"/>
      <c r="F50" s="76"/>
      <c r="G50" s="76"/>
      <c r="H50" s="76"/>
      <c r="I50" s="76"/>
      <c r="J50" s="76"/>
      <c r="K50" s="76"/>
      <c r="L50" s="76"/>
      <c r="M50" s="94"/>
      <c r="N50" s="76"/>
      <c r="O50" s="76"/>
      <c r="P50" s="76"/>
      <c r="Q50" s="94"/>
      <c r="R50" s="76"/>
      <c r="S50" s="76"/>
      <c r="T50" s="76"/>
      <c r="U50" s="94"/>
      <c r="V50" s="76"/>
      <c r="W50" s="76"/>
      <c r="X50" s="76"/>
      <c r="Y50" s="94"/>
      <c r="Z50" s="76"/>
      <c r="AA50" s="76"/>
      <c r="AB50" s="76"/>
      <c r="AC50" s="94"/>
      <c r="AD50" s="76"/>
      <c r="AE50" s="76"/>
      <c r="AF50" s="76"/>
      <c r="AG50" s="76"/>
      <c r="AH50" s="76"/>
      <c r="AI50" s="76"/>
      <c r="AJ50" s="94"/>
      <c r="AK50" s="94"/>
    </row>
    <row r="51" spans="4:37" x14ac:dyDescent="0.25">
      <c r="D51" s="76"/>
      <c r="E51" s="76"/>
      <c r="F51" s="76"/>
      <c r="G51" s="76"/>
      <c r="H51" s="76"/>
      <c r="I51" s="76"/>
      <c r="J51" s="76"/>
      <c r="K51" s="76"/>
      <c r="L51" s="76"/>
      <c r="M51" s="94"/>
      <c r="N51" s="76"/>
      <c r="O51" s="76"/>
      <c r="P51" s="76"/>
      <c r="Q51" s="94"/>
      <c r="R51" s="76"/>
      <c r="S51" s="76"/>
      <c r="T51" s="76"/>
      <c r="U51" s="94"/>
      <c r="V51" s="76"/>
      <c r="W51" s="76"/>
      <c r="X51" s="76"/>
      <c r="Y51" s="94"/>
      <c r="Z51" s="76"/>
      <c r="AA51" s="76"/>
      <c r="AB51" s="76"/>
      <c r="AC51" s="94"/>
      <c r="AD51" s="76"/>
      <c r="AE51" s="76"/>
      <c r="AF51" s="76"/>
      <c r="AG51" s="76"/>
      <c r="AH51" s="76"/>
      <c r="AI51" s="76"/>
      <c r="AJ51" s="94"/>
      <c r="AK51" s="94"/>
    </row>
    <row r="52" spans="4:37" x14ac:dyDescent="0.25">
      <c r="D52" s="76"/>
      <c r="E52" s="76"/>
      <c r="F52" s="76"/>
      <c r="G52" s="76"/>
      <c r="H52" s="76"/>
      <c r="I52" s="76"/>
      <c r="J52" s="76"/>
      <c r="K52" s="76"/>
      <c r="L52" s="76"/>
      <c r="M52" s="94"/>
      <c r="N52" s="76"/>
      <c r="O52" s="76"/>
      <c r="P52" s="76"/>
      <c r="Q52" s="94"/>
      <c r="R52" s="76"/>
      <c r="S52" s="76"/>
      <c r="T52" s="76"/>
      <c r="U52" s="94"/>
      <c r="V52" s="76"/>
      <c r="W52" s="76"/>
      <c r="X52" s="76"/>
      <c r="Y52" s="94"/>
      <c r="Z52" s="76"/>
      <c r="AA52" s="76"/>
      <c r="AB52" s="76"/>
      <c r="AC52" s="94"/>
      <c r="AD52" s="76"/>
      <c r="AE52" s="76"/>
      <c r="AF52" s="76"/>
      <c r="AG52" s="76"/>
      <c r="AH52" s="76"/>
      <c r="AI52" s="76"/>
      <c r="AJ52" s="94"/>
      <c r="AK52" s="94"/>
    </row>
    <row r="53" spans="4:37" x14ac:dyDescent="0.25">
      <c r="D53" s="76"/>
      <c r="E53" s="76"/>
      <c r="F53" s="76"/>
      <c r="G53" s="76"/>
      <c r="H53" s="76"/>
      <c r="I53" s="76"/>
      <c r="J53" s="76"/>
      <c r="K53" s="76"/>
      <c r="L53" s="76"/>
      <c r="M53" s="94"/>
      <c r="N53" s="76"/>
      <c r="O53" s="76"/>
      <c r="P53" s="76"/>
      <c r="Q53" s="94"/>
      <c r="R53" s="76"/>
      <c r="S53" s="76"/>
      <c r="T53" s="76"/>
      <c r="U53" s="94"/>
      <c r="V53" s="76"/>
      <c r="W53" s="76"/>
      <c r="X53" s="76"/>
      <c r="Y53" s="94"/>
      <c r="Z53" s="76"/>
      <c r="AA53" s="76"/>
      <c r="AB53" s="76"/>
      <c r="AC53" s="94"/>
      <c r="AD53" s="76"/>
      <c r="AE53" s="76"/>
      <c r="AF53" s="76"/>
      <c r="AG53" s="76"/>
      <c r="AH53" s="76"/>
      <c r="AI53" s="76"/>
      <c r="AJ53" s="94"/>
      <c r="AK53" s="94"/>
    </row>
    <row r="54" spans="4:37" x14ac:dyDescent="0.25">
      <c r="D54" s="76"/>
      <c r="E54" s="76"/>
      <c r="F54" s="76"/>
      <c r="G54" s="76"/>
      <c r="H54" s="76"/>
      <c r="I54" s="76"/>
      <c r="J54" s="76"/>
      <c r="K54" s="76"/>
      <c r="L54" s="76"/>
      <c r="M54" s="94"/>
      <c r="N54" s="76"/>
      <c r="O54" s="76"/>
      <c r="P54" s="76"/>
      <c r="Q54" s="94"/>
      <c r="R54" s="76"/>
      <c r="S54" s="76"/>
      <c r="T54" s="76"/>
      <c r="U54" s="94"/>
      <c r="V54" s="76"/>
      <c r="W54" s="76"/>
      <c r="X54" s="76"/>
      <c r="Y54" s="94"/>
      <c r="Z54" s="76"/>
      <c r="AA54" s="76"/>
      <c r="AB54" s="76"/>
      <c r="AC54" s="94"/>
      <c r="AD54" s="76"/>
      <c r="AE54" s="76"/>
      <c r="AF54" s="76"/>
      <c r="AG54" s="76"/>
      <c r="AH54" s="76"/>
      <c r="AI54" s="76"/>
      <c r="AJ54" s="94"/>
      <c r="AK54" s="94"/>
    </row>
    <row r="55" spans="4:37" x14ac:dyDescent="0.25">
      <c r="D55" s="76"/>
      <c r="E55" s="76"/>
      <c r="F55" s="76"/>
      <c r="G55" s="76"/>
      <c r="H55" s="76"/>
      <c r="I55" s="76"/>
      <c r="J55" s="76"/>
      <c r="K55" s="76"/>
      <c r="L55" s="76"/>
      <c r="M55" s="94"/>
      <c r="N55" s="76"/>
      <c r="O55" s="76"/>
      <c r="P55" s="76"/>
      <c r="Q55" s="94"/>
      <c r="R55" s="76"/>
      <c r="S55" s="76"/>
      <c r="T55" s="76"/>
      <c r="U55" s="94"/>
      <c r="V55" s="76"/>
      <c r="W55" s="76"/>
      <c r="X55" s="76"/>
      <c r="Y55" s="94"/>
      <c r="Z55" s="76"/>
      <c r="AA55" s="76"/>
      <c r="AB55" s="76"/>
      <c r="AC55" s="94"/>
      <c r="AD55" s="76"/>
      <c r="AE55" s="76"/>
      <c r="AF55" s="76"/>
      <c r="AG55" s="76"/>
      <c r="AH55" s="76"/>
      <c r="AI55" s="76"/>
      <c r="AJ55" s="94"/>
      <c r="AK55" s="94"/>
    </row>
    <row r="56" spans="4:37" x14ac:dyDescent="0.25">
      <c r="D56" s="76"/>
      <c r="E56" s="76"/>
      <c r="F56" s="76"/>
      <c r="G56" s="76"/>
      <c r="H56" s="76"/>
      <c r="I56" s="76"/>
      <c r="J56" s="76"/>
      <c r="K56" s="76"/>
      <c r="L56" s="76"/>
      <c r="M56" s="94"/>
      <c r="N56" s="76"/>
      <c r="O56" s="76"/>
      <c r="P56" s="76"/>
      <c r="Q56" s="94"/>
      <c r="R56" s="76"/>
      <c r="S56" s="76"/>
      <c r="T56" s="76"/>
      <c r="U56" s="94"/>
      <c r="V56" s="76"/>
      <c r="W56" s="76"/>
      <c r="X56" s="76"/>
      <c r="Y56" s="94"/>
      <c r="Z56" s="76"/>
      <c r="AA56" s="76"/>
      <c r="AB56" s="76"/>
      <c r="AC56" s="94"/>
      <c r="AD56" s="76"/>
      <c r="AE56" s="76"/>
      <c r="AF56" s="76"/>
      <c r="AG56" s="76"/>
      <c r="AH56" s="76"/>
      <c r="AI56" s="76"/>
      <c r="AJ56" s="94"/>
      <c r="AK56" s="94"/>
    </row>
    <row r="57" spans="4:37" x14ac:dyDescent="0.25">
      <c r="D57" s="76"/>
      <c r="E57" s="76"/>
      <c r="F57" s="76"/>
      <c r="G57" s="76"/>
      <c r="H57" s="76"/>
      <c r="I57" s="76"/>
      <c r="J57" s="76"/>
      <c r="K57" s="76"/>
      <c r="L57" s="76"/>
      <c r="M57" s="94"/>
      <c r="N57" s="76"/>
      <c r="O57" s="76"/>
      <c r="P57" s="76"/>
      <c r="Q57" s="94"/>
      <c r="R57" s="76"/>
      <c r="S57" s="76"/>
      <c r="T57" s="76"/>
      <c r="U57" s="94"/>
      <c r="V57" s="76"/>
      <c r="W57" s="76"/>
      <c r="X57" s="76"/>
      <c r="Y57" s="94"/>
      <c r="Z57" s="76"/>
      <c r="AA57" s="76"/>
      <c r="AB57" s="76"/>
      <c r="AC57" s="94"/>
      <c r="AD57" s="76"/>
      <c r="AE57" s="76"/>
      <c r="AF57" s="76"/>
      <c r="AG57" s="76"/>
      <c r="AH57" s="76"/>
      <c r="AI57" s="76"/>
      <c r="AJ57" s="94"/>
      <c r="AK57" s="94"/>
    </row>
    <row r="58" spans="4:37" x14ac:dyDescent="0.25">
      <c r="D58" s="76"/>
      <c r="E58" s="76"/>
      <c r="F58" s="76"/>
      <c r="G58" s="76"/>
      <c r="H58" s="76"/>
      <c r="I58" s="76"/>
      <c r="J58" s="76"/>
      <c r="K58" s="76"/>
      <c r="L58" s="76"/>
      <c r="M58" s="94"/>
      <c r="N58" s="76"/>
      <c r="O58" s="76"/>
      <c r="P58" s="76"/>
      <c r="Q58" s="94"/>
      <c r="R58" s="76"/>
      <c r="S58" s="76"/>
      <c r="T58" s="76"/>
      <c r="U58" s="94"/>
      <c r="V58" s="76"/>
      <c r="W58" s="76"/>
      <c r="X58" s="76"/>
      <c r="Y58" s="94"/>
      <c r="Z58" s="76"/>
      <c r="AA58" s="76"/>
      <c r="AB58" s="76"/>
      <c r="AC58" s="94"/>
      <c r="AD58" s="76"/>
      <c r="AE58" s="76"/>
      <c r="AF58" s="76"/>
      <c r="AG58" s="76"/>
      <c r="AH58" s="76"/>
      <c r="AI58" s="76"/>
      <c r="AJ58" s="94"/>
      <c r="AK58" s="94"/>
    </row>
    <row r="59" spans="4:37" x14ac:dyDescent="0.25">
      <c r="D59" s="76"/>
      <c r="E59" s="76"/>
      <c r="F59" s="76"/>
      <c r="G59" s="76"/>
      <c r="H59" s="76"/>
      <c r="I59" s="76"/>
      <c r="J59" s="76"/>
      <c r="K59" s="76"/>
      <c r="L59" s="76"/>
      <c r="M59" s="94"/>
      <c r="N59" s="76"/>
      <c r="O59" s="76"/>
      <c r="P59" s="76"/>
      <c r="Q59" s="94"/>
      <c r="R59" s="76"/>
      <c r="S59" s="76"/>
      <c r="T59" s="76"/>
      <c r="U59" s="94"/>
      <c r="V59" s="76"/>
      <c r="W59" s="76"/>
      <c r="X59" s="76"/>
      <c r="Y59" s="94"/>
      <c r="Z59" s="76"/>
      <c r="AA59" s="76"/>
      <c r="AB59" s="76"/>
      <c r="AC59" s="94"/>
      <c r="AD59" s="76"/>
      <c r="AE59" s="76"/>
      <c r="AF59" s="76"/>
      <c r="AG59" s="76"/>
      <c r="AH59" s="76"/>
      <c r="AI59" s="76"/>
      <c r="AJ59" s="94"/>
      <c r="AK59" s="94"/>
    </row>
    <row r="60" spans="4:37" x14ac:dyDescent="0.25">
      <c r="D60" s="76"/>
      <c r="E60" s="76"/>
      <c r="F60" s="76"/>
      <c r="G60" s="76"/>
      <c r="H60" s="76"/>
      <c r="I60" s="76"/>
      <c r="J60" s="76"/>
      <c r="K60" s="76"/>
      <c r="L60" s="76"/>
      <c r="M60" s="94"/>
      <c r="N60" s="76"/>
      <c r="O60" s="76"/>
      <c r="P60" s="76"/>
      <c r="Q60" s="94"/>
      <c r="R60" s="76"/>
      <c r="S60" s="76"/>
      <c r="T60" s="76"/>
      <c r="U60" s="94"/>
      <c r="V60" s="76"/>
      <c r="W60" s="76"/>
      <c r="X60" s="76"/>
      <c r="Y60" s="94"/>
      <c r="Z60" s="76"/>
      <c r="AA60" s="76"/>
      <c r="AB60" s="76"/>
      <c r="AC60" s="94"/>
      <c r="AD60" s="76"/>
      <c r="AE60" s="76"/>
      <c r="AF60" s="76"/>
      <c r="AG60" s="76"/>
      <c r="AH60" s="76"/>
      <c r="AI60" s="76"/>
      <c r="AJ60" s="94"/>
      <c r="AK60" s="94"/>
    </row>
    <row r="61" spans="4:37" x14ac:dyDescent="0.25">
      <c r="D61" s="76"/>
      <c r="E61" s="76"/>
      <c r="F61" s="76"/>
      <c r="G61" s="76"/>
      <c r="H61" s="76"/>
      <c r="I61" s="76"/>
      <c r="J61" s="76"/>
      <c r="K61" s="76"/>
      <c r="L61" s="76"/>
      <c r="M61" s="94"/>
      <c r="N61" s="76"/>
      <c r="O61" s="76"/>
      <c r="P61" s="76"/>
      <c r="Q61" s="94"/>
      <c r="R61" s="76"/>
      <c r="S61" s="76"/>
      <c r="T61" s="76"/>
      <c r="U61" s="94"/>
      <c r="V61" s="76"/>
      <c r="W61" s="76"/>
      <c r="X61" s="76"/>
      <c r="Y61" s="94"/>
      <c r="Z61" s="76"/>
      <c r="AA61" s="76"/>
      <c r="AB61" s="76"/>
      <c r="AC61" s="94"/>
      <c r="AD61" s="76"/>
      <c r="AE61" s="76"/>
      <c r="AF61" s="76"/>
      <c r="AG61" s="76"/>
      <c r="AH61" s="76"/>
      <c r="AI61" s="76"/>
      <c r="AJ61" s="94"/>
      <c r="AK61" s="94"/>
    </row>
    <row r="62" spans="4:37" x14ac:dyDescent="0.25">
      <c r="D62" s="76"/>
      <c r="E62" s="76"/>
      <c r="F62" s="76"/>
      <c r="G62" s="76"/>
      <c r="H62" s="76"/>
      <c r="I62" s="76"/>
      <c r="J62" s="76"/>
      <c r="K62" s="76"/>
      <c r="L62" s="76"/>
      <c r="M62" s="94"/>
      <c r="N62" s="76"/>
      <c r="O62" s="76"/>
      <c r="P62" s="76"/>
      <c r="Q62" s="94"/>
      <c r="R62" s="76"/>
      <c r="S62" s="76"/>
      <c r="T62" s="76"/>
      <c r="U62" s="94"/>
      <c r="V62" s="76"/>
      <c r="W62" s="76"/>
      <c r="X62" s="76"/>
      <c r="Y62" s="94"/>
      <c r="Z62" s="76"/>
      <c r="AA62" s="76"/>
      <c r="AB62" s="76"/>
      <c r="AC62" s="94"/>
      <c r="AD62" s="76"/>
      <c r="AE62" s="76"/>
      <c r="AF62" s="76"/>
      <c r="AG62" s="76"/>
      <c r="AH62" s="76"/>
      <c r="AI62" s="76"/>
      <c r="AJ62" s="94"/>
      <c r="AK62" s="94"/>
    </row>
    <row r="63" spans="4:37" x14ac:dyDescent="0.25">
      <c r="D63" s="76"/>
      <c r="E63" s="76"/>
      <c r="F63" s="76"/>
      <c r="G63" s="76"/>
      <c r="H63" s="76"/>
      <c r="I63" s="76"/>
      <c r="J63" s="76"/>
      <c r="K63" s="76"/>
      <c r="L63" s="76"/>
      <c r="M63" s="94"/>
      <c r="N63" s="76"/>
      <c r="O63" s="76"/>
      <c r="P63" s="76"/>
      <c r="Q63" s="94"/>
      <c r="R63" s="76"/>
      <c r="S63" s="76"/>
      <c r="T63" s="76"/>
      <c r="U63" s="94"/>
      <c r="V63" s="76"/>
      <c r="W63" s="76"/>
      <c r="X63" s="76"/>
      <c r="Y63" s="94"/>
      <c r="Z63" s="76"/>
      <c r="AA63" s="76"/>
      <c r="AB63" s="76"/>
      <c r="AC63" s="94"/>
      <c r="AD63" s="76"/>
      <c r="AE63" s="76"/>
      <c r="AF63" s="76"/>
      <c r="AG63" s="76"/>
      <c r="AH63" s="76"/>
      <c r="AI63" s="76"/>
      <c r="AJ63" s="94"/>
      <c r="AK63" s="94"/>
    </row>
    <row r="64" spans="4:37" x14ac:dyDescent="0.25">
      <c r="D64" s="76"/>
      <c r="E64" s="76"/>
      <c r="F64" s="76"/>
      <c r="G64" s="76"/>
      <c r="H64" s="76"/>
      <c r="I64" s="76"/>
      <c r="J64" s="76"/>
      <c r="K64" s="76"/>
      <c r="L64" s="76"/>
      <c r="M64" s="94"/>
      <c r="N64" s="76"/>
      <c r="O64" s="76"/>
      <c r="P64" s="76"/>
      <c r="Q64" s="94"/>
      <c r="R64" s="76"/>
      <c r="S64" s="76"/>
      <c r="T64" s="76"/>
      <c r="U64" s="94"/>
      <c r="V64" s="76"/>
      <c r="W64" s="76"/>
      <c r="X64" s="76"/>
      <c r="Y64" s="94"/>
      <c r="Z64" s="76"/>
      <c r="AA64" s="76"/>
      <c r="AB64" s="76"/>
      <c r="AC64" s="94"/>
      <c r="AD64" s="76"/>
      <c r="AE64" s="76"/>
      <c r="AF64" s="76"/>
      <c r="AG64" s="76"/>
      <c r="AH64" s="76"/>
      <c r="AI64" s="76"/>
      <c r="AJ64" s="94"/>
      <c r="AK64" s="94"/>
    </row>
    <row r="65" spans="4:37" x14ac:dyDescent="0.25">
      <c r="D65" s="76"/>
      <c r="E65" s="76"/>
      <c r="F65" s="76"/>
      <c r="G65" s="76"/>
      <c r="H65" s="76"/>
      <c r="I65" s="76"/>
      <c r="J65" s="76"/>
      <c r="K65" s="76"/>
      <c r="L65" s="76"/>
      <c r="M65" s="94"/>
      <c r="N65" s="76"/>
      <c r="O65" s="76"/>
      <c r="P65" s="76"/>
      <c r="Q65" s="94"/>
      <c r="R65" s="76"/>
      <c r="S65" s="76"/>
      <c r="T65" s="76"/>
      <c r="U65" s="94"/>
      <c r="V65" s="76"/>
      <c r="W65" s="76"/>
      <c r="X65" s="76"/>
      <c r="Y65" s="94"/>
      <c r="Z65" s="76"/>
      <c r="AA65" s="76"/>
      <c r="AB65" s="76"/>
      <c r="AC65" s="94"/>
      <c r="AD65" s="76"/>
      <c r="AE65" s="76"/>
      <c r="AF65" s="76"/>
      <c r="AG65" s="76"/>
      <c r="AH65" s="76"/>
      <c r="AI65" s="76"/>
      <c r="AJ65" s="94"/>
      <c r="AK65" s="94"/>
    </row>
    <row r="66" spans="4:37" x14ac:dyDescent="0.25">
      <c r="D66" s="76"/>
      <c r="E66" s="76"/>
      <c r="F66" s="76"/>
      <c r="G66" s="76"/>
      <c r="H66" s="76"/>
      <c r="I66" s="76"/>
      <c r="J66" s="76"/>
      <c r="K66" s="76"/>
      <c r="L66" s="76"/>
      <c r="M66" s="94"/>
      <c r="N66" s="76"/>
      <c r="O66" s="76"/>
      <c r="P66" s="76"/>
      <c r="Q66" s="94"/>
      <c r="R66" s="76"/>
      <c r="S66" s="76"/>
      <c r="T66" s="76"/>
      <c r="U66" s="94"/>
      <c r="V66" s="76"/>
      <c r="W66" s="76"/>
      <c r="X66" s="76"/>
      <c r="Y66" s="94"/>
      <c r="Z66" s="76"/>
      <c r="AA66" s="76"/>
      <c r="AB66" s="76"/>
      <c r="AC66" s="94"/>
      <c r="AD66" s="76"/>
      <c r="AE66" s="76"/>
      <c r="AF66" s="76"/>
      <c r="AG66" s="76"/>
      <c r="AH66" s="76"/>
      <c r="AI66" s="76"/>
      <c r="AJ66" s="94"/>
      <c r="AK66" s="94"/>
    </row>
    <row r="67" spans="4:37" x14ac:dyDescent="0.25">
      <c r="D67" s="76"/>
      <c r="E67" s="76"/>
      <c r="F67" s="76"/>
      <c r="G67" s="76"/>
      <c r="H67" s="76"/>
      <c r="I67" s="76"/>
      <c r="J67" s="76"/>
      <c r="K67" s="76"/>
      <c r="L67" s="76"/>
      <c r="M67" s="94"/>
      <c r="N67" s="76"/>
      <c r="O67" s="76"/>
      <c r="P67" s="76"/>
      <c r="Q67" s="94"/>
      <c r="R67" s="76"/>
      <c r="S67" s="76"/>
      <c r="T67" s="76"/>
      <c r="U67" s="94"/>
      <c r="V67" s="76"/>
      <c r="W67" s="76"/>
      <c r="X67" s="76"/>
      <c r="Y67" s="94"/>
      <c r="Z67" s="76"/>
      <c r="AA67" s="76"/>
      <c r="AB67" s="76"/>
      <c r="AC67" s="94"/>
      <c r="AD67" s="76"/>
      <c r="AE67" s="76"/>
      <c r="AF67" s="76"/>
      <c r="AG67" s="76"/>
      <c r="AH67" s="76"/>
      <c r="AI67" s="76"/>
      <c r="AJ67" s="94"/>
      <c r="AK67" s="94"/>
    </row>
    <row r="68" spans="4:37" x14ac:dyDescent="0.25">
      <c r="D68" s="76"/>
      <c r="E68" s="76"/>
      <c r="F68" s="76"/>
      <c r="G68" s="76"/>
      <c r="H68" s="76"/>
      <c r="I68" s="76"/>
      <c r="J68" s="76"/>
      <c r="K68" s="76"/>
      <c r="L68" s="76"/>
      <c r="M68" s="94"/>
      <c r="N68" s="76"/>
      <c r="O68" s="76"/>
      <c r="P68" s="76"/>
      <c r="Q68" s="94"/>
      <c r="R68" s="76"/>
      <c r="S68" s="76"/>
      <c r="T68" s="76"/>
      <c r="U68" s="94"/>
      <c r="V68" s="76"/>
      <c r="W68" s="76"/>
      <c r="X68" s="76"/>
      <c r="Y68" s="94"/>
      <c r="Z68" s="76"/>
      <c r="AA68" s="76"/>
      <c r="AB68" s="76"/>
      <c r="AC68" s="94"/>
      <c r="AD68" s="76"/>
      <c r="AE68" s="76"/>
      <c r="AF68" s="76"/>
      <c r="AG68" s="76"/>
      <c r="AH68" s="76"/>
      <c r="AI68" s="76"/>
      <c r="AJ68" s="94"/>
      <c r="AK68" s="94"/>
    </row>
    <row r="69" spans="4:37" x14ac:dyDescent="0.25">
      <c r="D69" s="76"/>
      <c r="E69" s="76"/>
      <c r="F69" s="76"/>
      <c r="G69" s="76"/>
      <c r="H69" s="76"/>
      <c r="I69" s="76"/>
      <c r="J69" s="76"/>
      <c r="K69" s="76"/>
      <c r="L69" s="76"/>
      <c r="M69" s="94"/>
      <c r="N69" s="76"/>
      <c r="O69" s="76"/>
      <c r="P69" s="76"/>
      <c r="Q69" s="94"/>
      <c r="R69" s="76"/>
      <c r="S69" s="76"/>
      <c r="T69" s="76"/>
      <c r="U69" s="94"/>
      <c r="V69" s="76"/>
      <c r="W69" s="76"/>
      <c r="X69" s="76"/>
      <c r="Y69" s="94"/>
      <c r="Z69" s="76"/>
      <c r="AA69" s="76"/>
      <c r="AB69" s="76"/>
      <c r="AC69" s="94"/>
      <c r="AD69" s="76"/>
      <c r="AE69" s="76"/>
      <c r="AF69" s="76"/>
      <c r="AG69" s="76"/>
      <c r="AH69" s="76"/>
      <c r="AI69" s="76"/>
      <c r="AJ69" s="94"/>
      <c r="AK69" s="94"/>
    </row>
    <row r="70" spans="4:37" x14ac:dyDescent="0.25">
      <c r="D70" s="76"/>
      <c r="E70" s="76"/>
      <c r="F70" s="76"/>
      <c r="G70" s="76"/>
      <c r="H70" s="76"/>
      <c r="I70" s="76"/>
      <c r="J70" s="76"/>
      <c r="K70" s="76"/>
      <c r="L70" s="76"/>
      <c r="M70" s="94"/>
      <c r="N70" s="76"/>
      <c r="O70" s="76"/>
      <c r="P70" s="76"/>
      <c r="Q70" s="94"/>
      <c r="R70" s="76"/>
      <c r="S70" s="76"/>
      <c r="T70" s="76"/>
      <c r="U70" s="94"/>
      <c r="V70" s="76"/>
      <c r="W70" s="76"/>
      <c r="X70" s="76"/>
      <c r="Y70" s="94"/>
      <c r="Z70" s="76"/>
      <c r="AA70" s="76"/>
      <c r="AB70" s="76"/>
      <c r="AC70" s="94"/>
      <c r="AD70" s="76"/>
      <c r="AE70" s="76"/>
      <c r="AF70" s="76"/>
      <c r="AG70" s="76"/>
      <c r="AH70" s="76"/>
      <c r="AI70" s="76"/>
      <c r="AJ70" s="94"/>
      <c r="AK70" s="94"/>
    </row>
    <row r="71" spans="4:37" x14ac:dyDescent="0.25">
      <c r="D71" s="76"/>
      <c r="E71" s="76"/>
      <c r="F71" s="76"/>
      <c r="G71" s="76"/>
      <c r="H71" s="76"/>
      <c r="I71" s="76"/>
      <c r="J71" s="76"/>
      <c r="K71" s="76"/>
      <c r="L71" s="76"/>
      <c r="M71" s="94"/>
      <c r="N71" s="76"/>
      <c r="O71" s="76"/>
      <c r="P71" s="76"/>
      <c r="Q71" s="94"/>
      <c r="R71" s="76"/>
      <c r="S71" s="76"/>
      <c r="T71" s="76"/>
      <c r="U71" s="94"/>
      <c r="V71" s="76"/>
      <c r="W71" s="76"/>
      <c r="X71" s="76"/>
      <c r="Y71" s="94"/>
      <c r="Z71" s="76"/>
      <c r="AA71" s="76"/>
      <c r="AB71" s="76"/>
      <c r="AC71" s="94"/>
      <c r="AD71" s="76"/>
      <c r="AE71" s="76"/>
      <c r="AF71" s="76"/>
      <c r="AG71" s="76"/>
      <c r="AH71" s="76"/>
      <c r="AI71" s="76"/>
      <c r="AJ71" s="94"/>
      <c r="AK71" s="94"/>
    </row>
    <row r="72" spans="4:37" x14ac:dyDescent="0.25">
      <c r="D72" s="76"/>
      <c r="E72" s="76"/>
      <c r="F72" s="76"/>
      <c r="G72" s="76"/>
      <c r="H72" s="76"/>
      <c r="I72" s="76"/>
      <c r="J72" s="76"/>
      <c r="K72" s="76"/>
      <c r="L72" s="76"/>
      <c r="M72" s="94"/>
      <c r="N72" s="76"/>
      <c r="O72" s="76"/>
      <c r="P72" s="76"/>
      <c r="Q72" s="94"/>
      <c r="R72" s="76"/>
      <c r="S72" s="76"/>
      <c r="T72" s="76"/>
      <c r="U72" s="94"/>
      <c r="V72" s="76"/>
      <c r="W72" s="76"/>
      <c r="X72" s="76"/>
      <c r="Y72" s="94"/>
      <c r="Z72" s="76"/>
      <c r="AA72" s="76"/>
      <c r="AB72" s="76"/>
      <c r="AC72" s="94"/>
      <c r="AD72" s="76"/>
      <c r="AE72" s="76"/>
      <c r="AF72" s="76"/>
      <c r="AG72" s="76"/>
      <c r="AH72" s="76"/>
      <c r="AI72" s="76"/>
      <c r="AJ72" s="94"/>
      <c r="AK72" s="94"/>
    </row>
    <row r="73" spans="4:37" x14ac:dyDescent="0.25">
      <c r="D73" s="76"/>
      <c r="E73" s="76"/>
      <c r="F73" s="76"/>
      <c r="G73" s="76"/>
      <c r="H73" s="76"/>
      <c r="I73" s="76"/>
      <c r="J73" s="76"/>
      <c r="K73" s="76"/>
      <c r="L73" s="76"/>
      <c r="M73" s="94"/>
      <c r="N73" s="76"/>
      <c r="O73" s="76"/>
      <c r="P73" s="76"/>
      <c r="Q73" s="94"/>
      <c r="R73" s="76"/>
      <c r="S73" s="76"/>
      <c r="T73" s="76"/>
      <c r="U73" s="94"/>
      <c r="V73" s="76"/>
      <c r="W73" s="76"/>
      <c r="X73" s="76"/>
      <c r="Y73" s="94"/>
      <c r="Z73" s="76"/>
      <c r="AA73" s="76"/>
      <c r="AB73" s="76"/>
      <c r="AC73" s="94"/>
      <c r="AD73" s="76"/>
      <c r="AE73" s="76"/>
      <c r="AF73" s="76"/>
      <c r="AG73" s="76"/>
      <c r="AH73" s="76"/>
      <c r="AI73" s="76"/>
      <c r="AJ73" s="94"/>
      <c r="AK73" s="94"/>
    </row>
    <row r="74" spans="4:37" x14ac:dyDescent="0.25">
      <c r="D74" s="76"/>
      <c r="E74" s="76"/>
      <c r="F74" s="76"/>
      <c r="G74" s="76"/>
      <c r="H74" s="76"/>
      <c r="I74" s="76"/>
      <c r="J74" s="76"/>
      <c r="K74" s="76"/>
      <c r="L74" s="76"/>
      <c r="M74" s="94"/>
      <c r="N74" s="76"/>
      <c r="O74" s="76"/>
      <c r="P74" s="76"/>
      <c r="Q74" s="94"/>
      <c r="R74" s="76"/>
      <c r="S74" s="76"/>
      <c r="T74" s="76"/>
      <c r="U74" s="94"/>
      <c r="V74" s="76"/>
      <c r="W74" s="76"/>
      <c r="X74" s="76"/>
      <c r="Y74" s="94"/>
      <c r="Z74" s="76"/>
      <c r="AA74" s="76"/>
      <c r="AB74" s="76"/>
      <c r="AC74" s="94"/>
      <c r="AD74" s="76"/>
      <c r="AE74" s="76"/>
      <c r="AF74" s="76"/>
      <c r="AG74" s="76"/>
      <c r="AH74" s="76"/>
      <c r="AI74" s="76"/>
      <c r="AJ74" s="94"/>
      <c r="AK74" s="94"/>
    </row>
    <row r="75" spans="4:37" x14ac:dyDescent="0.25">
      <c r="D75" s="76"/>
      <c r="E75" s="76"/>
      <c r="F75" s="76"/>
      <c r="G75" s="76"/>
      <c r="H75" s="76"/>
      <c r="I75" s="76"/>
      <c r="J75" s="76"/>
      <c r="K75" s="76"/>
      <c r="L75" s="76"/>
      <c r="M75" s="94"/>
      <c r="N75" s="76"/>
      <c r="O75" s="76"/>
      <c r="P75" s="76"/>
      <c r="Q75" s="94"/>
      <c r="R75" s="76"/>
      <c r="S75" s="76"/>
      <c r="T75" s="76"/>
      <c r="U75" s="94"/>
      <c r="V75" s="76"/>
      <c r="W75" s="76"/>
      <c r="X75" s="76"/>
      <c r="Y75" s="94"/>
      <c r="Z75" s="76"/>
      <c r="AA75" s="76"/>
      <c r="AB75" s="76"/>
      <c r="AC75" s="94"/>
      <c r="AD75" s="76"/>
      <c r="AE75" s="76"/>
      <c r="AF75" s="76"/>
      <c r="AG75" s="76"/>
      <c r="AH75" s="76"/>
      <c r="AI75" s="76"/>
      <c r="AJ75" s="94"/>
      <c r="AK75" s="94"/>
    </row>
    <row r="76" spans="4:37" x14ac:dyDescent="0.25">
      <c r="D76" s="76"/>
      <c r="E76" s="76"/>
      <c r="F76" s="76"/>
      <c r="G76" s="76"/>
      <c r="H76" s="76"/>
      <c r="I76" s="76"/>
      <c r="J76" s="76"/>
      <c r="K76" s="76"/>
      <c r="L76" s="76"/>
      <c r="M76" s="94"/>
      <c r="N76" s="76"/>
      <c r="O76" s="76"/>
      <c r="P76" s="76"/>
      <c r="Q76" s="94"/>
      <c r="R76" s="76"/>
      <c r="S76" s="76"/>
      <c r="T76" s="76"/>
      <c r="U76" s="94"/>
      <c r="V76" s="76"/>
      <c r="W76" s="76"/>
      <c r="X76" s="76"/>
      <c r="Y76" s="94"/>
      <c r="Z76" s="76"/>
      <c r="AA76" s="76"/>
      <c r="AB76" s="76"/>
      <c r="AC76" s="94"/>
      <c r="AD76" s="76"/>
      <c r="AE76" s="76"/>
      <c r="AF76" s="76"/>
      <c r="AG76" s="76"/>
      <c r="AH76" s="76"/>
      <c r="AI76" s="76"/>
      <c r="AJ76" s="94"/>
      <c r="AK76" s="94"/>
    </row>
    <row r="77" spans="4:37" x14ac:dyDescent="0.25">
      <c r="D77" s="76"/>
      <c r="E77" s="76"/>
      <c r="F77" s="76"/>
      <c r="G77" s="76"/>
      <c r="H77" s="76"/>
      <c r="I77" s="76"/>
      <c r="J77" s="76"/>
      <c r="K77" s="76"/>
      <c r="L77" s="76"/>
      <c r="M77" s="94"/>
      <c r="N77" s="76"/>
      <c r="O77" s="76"/>
      <c r="P77" s="76"/>
      <c r="Q77" s="94"/>
      <c r="R77" s="76"/>
      <c r="S77" s="76"/>
      <c r="T77" s="76"/>
      <c r="U77" s="94"/>
      <c r="V77" s="76"/>
      <c r="W77" s="76"/>
      <c r="X77" s="76"/>
      <c r="Y77" s="94"/>
      <c r="Z77" s="76"/>
      <c r="AA77" s="76"/>
      <c r="AB77" s="76"/>
      <c r="AC77" s="94"/>
      <c r="AD77" s="76"/>
      <c r="AE77" s="76"/>
      <c r="AF77" s="76"/>
      <c r="AG77" s="76"/>
      <c r="AH77" s="76"/>
      <c r="AI77" s="76"/>
      <c r="AJ77" s="94"/>
      <c r="AK77" s="94"/>
    </row>
    <row r="78" spans="4:37" x14ac:dyDescent="0.25">
      <c r="D78" s="76"/>
      <c r="E78" s="76"/>
      <c r="F78" s="76"/>
      <c r="G78" s="76"/>
      <c r="H78" s="76"/>
      <c r="I78" s="76"/>
      <c r="J78" s="76"/>
      <c r="K78" s="76"/>
      <c r="L78" s="76"/>
      <c r="M78" s="94"/>
      <c r="N78" s="76"/>
      <c r="O78" s="76"/>
      <c r="P78" s="76"/>
      <c r="Q78" s="94"/>
      <c r="R78" s="76"/>
      <c r="S78" s="76"/>
      <c r="T78" s="76"/>
      <c r="U78" s="94"/>
      <c r="V78" s="76"/>
      <c r="W78" s="76"/>
      <c r="X78" s="76"/>
      <c r="Y78" s="94"/>
      <c r="Z78" s="76"/>
      <c r="AA78" s="76"/>
      <c r="AB78" s="76"/>
      <c r="AC78" s="94"/>
      <c r="AD78" s="76"/>
      <c r="AE78" s="76"/>
      <c r="AF78" s="76"/>
      <c r="AG78" s="76"/>
      <c r="AH78" s="76"/>
      <c r="AI78" s="76"/>
      <c r="AJ78" s="94"/>
      <c r="AK78" s="94"/>
    </row>
    <row r="79" spans="4:37" x14ac:dyDescent="0.25">
      <c r="D79" s="76"/>
      <c r="E79" s="76"/>
      <c r="F79" s="76"/>
      <c r="G79" s="76"/>
      <c r="H79" s="76"/>
      <c r="I79" s="76"/>
      <c r="J79" s="76"/>
      <c r="K79" s="76"/>
      <c r="L79" s="76"/>
      <c r="M79" s="94"/>
      <c r="N79" s="76"/>
      <c r="O79" s="76"/>
      <c r="P79" s="76"/>
      <c r="Q79" s="94"/>
      <c r="R79" s="76"/>
      <c r="S79" s="76"/>
      <c r="T79" s="76"/>
      <c r="U79" s="94"/>
      <c r="V79" s="76"/>
      <c r="W79" s="76"/>
      <c r="X79" s="76"/>
      <c r="Y79" s="94"/>
      <c r="Z79" s="76"/>
      <c r="AA79" s="76"/>
      <c r="AB79" s="76"/>
      <c r="AC79" s="94"/>
      <c r="AD79" s="76"/>
      <c r="AE79" s="76"/>
      <c r="AF79" s="76"/>
      <c r="AG79" s="76"/>
      <c r="AH79" s="76"/>
      <c r="AI79" s="76"/>
      <c r="AJ79" s="94"/>
      <c r="AK79" s="94"/>
    </row>
    <row r="80" spans="4:37" x14ac:dyDescent="0.25">
      <c r="D80" s="76"/>
      <c r="E80" s="76"/>
      <c r="F80" s="76"/>
      <c r="G80" s="76"/>
      <c r="H80" s="76"/>
      <c r="I80" s="76"/>
      <c r="J80" s="76"/>
      <c r="K80" s="76"/>
      <c r="L80" s="76"/>
      <c r="M80" s="94"/>
      <c r="N80" s="76"/>
      <c r="O80" s="76"/>
      <c r="P80" s="76"/>
      <c r="Q80" s="94"/>
      <c r="R80" s="76"/>
      <c r="S80" s="76"/>
      <c r="T80" s="76"/>
      <c r="U80" s="94"/>
      <c r="V80" s="76"/>
      <c r="W80" s="76"/>
      <c r="X80" s="76"/>
      <c r="Y80" s="94"/>
      <c r="Z80" s="76"/>
      <c r="AA80" s="76"/>
      <c r="AB80" s="76"/>
      <c r="AC80" s="94"/>
      <c r="AD80" s="76"/>
      <c r="AE80" s="76"/>
      <c r="AF80" s="76"/>
      <c r="AG80" s="76"/>
      <c r="AH80" s="76"/>
      <c r="AI80" s="76"/>
      <c r="AJ80" s="94"/>
      <c r="AK80" s="94"/>
    </row>
    <row r="81" spans="4:37" x14ac:dyDescent="0.25">
      <c r="D81" s="76"/>
      <c r="E81" s="76"/>
      <c r="F81" s="76"/>
      <c r="G81" s="76"/>
      <c r="H81" s="76"/>
      <c r="I81" s="76"/>
      <c r="J81" s="76"/>
      <c r="K81" s="76"/>
      <c r="L81" s="76"/>
      <c r="M81" s="94"/>
      <c r="N81" s="76"/>
      <c r="O81" s="76"/>
      <c r="P81" s="76"/>
      <c r="Q81" s="94"/>
      <c r="R81" s="76"/>
      <c r="S81" s="76"/>
      <c r="T81" s="76"/>
      <c r="U81" s="94"/>
      <c r="V81" s="76"/>
      <c r="W81" s="76"/>
      <c r="X81" s="76"/>
      <c r="Y81" s="94"/>
      <c r="Z81" s="76"/>
      <c r="AA81" s="76"/>
      <c r="AB81" s="76"/>
      <c r="AC81" s="94"/>
      <c r="AD81" s="76"/>
      <c r="AE81" s="76"/>
      <c r="AF81" s="76"/>
      <c r="AG81" s="76"/>
      <c r="AH81" s="76"/>
      <c r="AI81" s="76"/>
      <c r="AJ81" s="94"/>
      <c r="AK81" s="94"/>
    </row>
  </sheetData>
  <mergeCells count="10">
    <mergeCell ref="V4:Y4"/>
    <mergeCell ref="Z4:AC4"/>
    <mergeCell ref="AD4:AJ4"/>
    <mergeCell ref="B2:AK2"/>
    <mergeCell ref="B3:AK3"/>
    <mergeCell ref="D4:F4"/>
    <mergeCell ref="G4:I4"/>
    <mergeCell ref="J4:M4"/>
    <mergeCell ref="N4:Q4"/>
    <mergeCell ref="R4:U4"/>
  </mergeCells>
  <printOptions horizontalCentered="1"/>
  <pageMargins left="0.05" right="0.05" top="0.59055118110236204" bottom="0.59055118110236204" header="0.31496062992126" footer="0.31496062992126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C66EEA-C8FD-4C9B-AB47-2AEC95F30DB3}"/>
</file>

<file path=customXml/itemProps2.xml><?xml version="1.0" encoding="utf-8"?>
<ds:datastoreItem xmlns:ds="http://schemas.openxmlformats.org/officeDocument/2006/customXml" ds:itemID="{84111BD7-7864-45E1-9340-36F2F765023E}"/>
</file>

<file path=customXml/itemProps3.xml><?xml version="1.0" encoding="utf-8"?>
<ds:datastoreItem xmlns:ds="http://schemas.openxmlformats.org/officeDocument/2006/customXml" ds:itemID="{79C4681C-2B93-4D20-B490-276B8683A1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Summary per Province</vt:lpstr>
      <vt:lpstr>Summary per Metro</vt:lpstr>
      <vt:lpstr>Summary per Top 19</vt:lpstr>
      <vt:lpstr>EC</vt:lpstr>
      <vt:lpstr>FS</vt:lpstr>
      <vt:lpstr>GT</vt:lpstr>
      <vt:lpstr>KZ</vt:lpstr>
      <vt:lpstr>LP</vt:lpstr>
      <vt:lpstr>MP</vt:lpstr>
      <vt:lpstr>NC</vt:lpstr>
      <vt:lpstr>NW</vt:lpstr>
      <vt:lpstr>WC</vt:lpstr>
      <vt:lpstr>EC!Print_Area</vt:lpstr>
      <vt:lpstr>FS!Print_Area</vt:lpstr>
      <vt:lpstr>GT!Print_Area</vt:lpstr>
      <vt:lpstr>KZ!Print_Area</vt:lpstr>
      <vt:lpstr>LP!Print_Area</vt:lpstr>
      <vt:lpstr>MP!Print_Area</vt:lpstr>
      <vt:lpstr>NC!Print_Area</vt:lpstr>
      <vt:lpstr>NW!Print_Area</vt:lpstr>
      <vt:lpstr>'Summary per Metro'!Print_Area</vt:lpstr>
      <vt:lpstr>'Summary per Province'!Print_Area</vt:lpstr>
      <vt:lpstr>'Summary per Top 19'!Print_Area</vt:lpstr>
      <vt:lpstr>WC!Print_Area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cp:lastPrinted>2026-08-11T07:02:21Z</cp:lastPrinted>
  <dcterms:created xsi:type="dcterms:W3CDTF">2026-07-29T11:56:02Z</dcterms:created>
  <dcterms:modified xsi:type="dcterms:W3CDTF">2026-08-11T07:11:04Z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